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KLASA 4" sheetId="1" r:id="rId1"/>
    <sheet name="KLASA 5" sheetId="2" r:id="rId2"/>
    <sheet name="KLASA 7" sheetId="3" r:id="rId3"/>
    <sheet name="KLASA 8" sheetId="4" r:id="rId4"/>
    <sheet name="REKAPITULACIJA" sheetId="5" r:id="rId5"/>
  </sheets>
  <definedNames>
    <definedName name="_xlnm.Print_Area" localSheetId="0">'KLASA 4'!$A$1:$H$218</definedName>
    <definedName name="_xlnm.Print_Area" localSheetId="1">'KLASA 5'!$A$1:$H$33</definedName>
    <definedName name="_xlnm.Print_Area" localSheetId="2">'KLASA 7'!$A$1:$H$67</definedName>
    <definedName name="_xlnm.Print_Area" localSheetId="3">'KLASA 8'!$A$1:$H$18</definedName>
  </definedNames>
  <calcPr fullCalcOnLoad="1"/>
</workbook>
</file>

<file path=xl/sharedStrings.xml><?xml version="1.0" encoding="utf-8"?>
<sst xmlns="http://schemas.openxmlformats.org/spreadsheetml/2006/main" count="363" uniqueCount="331">
  <si>
    <t>Prihodi od osiguranja</t>
  </si>
  <si>
    <t>Memor stavke-Invalidi</t>
  </si>
  <si>
    <t>Memor stavke-Bolov.</t>
  </si>
  <si>
    <t>Memor stavke-Porodilja</t>
  </si>
  <si>
    <t>KLASA 7</t>
  </si>
  <si>
    <t>KLASA 8</t>
  </si>
  <si>
    <t>Pomoć u med.lečenju</t>
  </si>
  <si>
    <t>Porodiljsko bolovanje</t>
  </si>
  <si>
    <t>Bolovanje</t>
  </si>
  <si>
    <t>Invalidnina</t>
  </si>
  <si>
    <t>Usluge električne en.</t>
  </si>
  <si>
    <t>Prirodni gas</t>
  </si>
  <si>
    <t>Lož-ulje</t>
  </si>
  <si>
    <t>Vodovod i kanaliz.</t>
  </si>
  <si>
    <t>Odvoz otpada</t>
  </si>
  <si>
    <t>Dopr.za korišć.gradsk.zemlj.</t>
  </si>
  <si>
    <t>Telefon, fax</t>
  </si>
  <si>
    <t>Internet i sl.</t>
  </si>
  <si>
    <t>Usluge mobilnog tel.</t>
  </si>
  <si>
    <t>Pošta</t>
  </si>
  <si>
    <t>Osig.zgrade</t>
  </si>
  <si>
    <t>Osig.vozila</t>
  </si>
  <si>
    <t>Osig.ost.dugoročne imovine</t>
  </si>
  <si>
    <t>Zakup stamb.prostora</t>
  </si>
  <si>
    <t>Radio-tv.preplata</t>
  </si>
  <si>
    <t>Izrada softvera</t>
  </si>
  <si>
    <t>Održavanje računara</t>
  </si>
  <si>
    <t>Kotizacija za seminare</t>
  </si>
  <si>
    <t>Reprezentacija</t>
  </si>
  <si>
    <t>Pokloni</t>
  </si>
  <si>
    <t>Ost.opšte usluge</t>
  </si>
  <si>
    <t>Usluge javnog zdravlja</t>
  </si>
  <si>
    <t>Geodetske usluge</t>
  </si>
  <si>
    <t>Stolarski radovi</t>
  </si>
  <si>
    <t>Molerski radovi</t>
  </si>
  <si>
    <t>Centralno grejanje</t>
  </si>
  <si>
    <t>NEG.LISTA</t>
  </si>
  <si>
    <t>Tekuće popravke, i održ.</t>
  </si>
  <si>
    <t>Mehaničke popravke</t>
  </si>
  <si>
    <t>Limarski radovi</t>
  </si>
  <si>
    <t>Računska oprema</t>
  </si>
  <si>
    <t>Oprema za komunik.</t>
  </si>
  <si>
    <t>Elektr.i fotografska oprema</t>
  </si>
  <si>
    <t>Radna uniforma</t>
  </si>
  <si>
    <t>Stručna literatura</t>
  </si>
  <si>
    <t>Materijal za med.testove</t>
  </si>
  <si>
    <t>Proizvodi za čišćenje</t>
  </si>
  <si>
    <t>Kapit.održavanje</t>
  </si>
  <si>
    <t>Nameštaj</t>
  </si>
  <si>
    <t>Računarska oprema</t>
  </si>
  <si>
    <t>Štampači</t>
  </si>
  <si>
    <t>Platni promet</t>
  </si>
  <si>
    <t>Republičke takse</t>
  </si>
  <si>
    <t>Opštinske takse</t>
  </si>
  <si>
    <t>Sudske takse</t>
  </si>
  <si>
    <t>KLASA 4</t>
  </si>
  <si>
    <t>KLASA 5</t>
  </si>
  <si>
    <t>Materijal za lab.test.</t>
  </si>
  <si>
    <t>Tek.popr.i održavanje med.o.</t>
  </si>
  <si>
    <t>Tek.popr.i održ.lab.o.</t>
  </si>
  <si>
    <t>Ostali materijal za prev.sr.</t>
  </si>
  <si>
    <t>Troškovi smeštaja na sl.put</t>
  </si>
  <si>
    <t>Konto</t>
  </si>
  <si>
    <t>Primanja od prodaje robe-ručna prodaja</t>
  </si>
  <si>
    <t>RASHODI</t>
  </si>
  <si>
    <t>PRIHODI</t>
  </si>
  <si>
    <t>Osiguranje opreme</t>
  </si>
  <si>
    <t>Obrazovanje zaposlenih</t>
  </si>
  <si>
    <t>Ostale pravne usluge</t>
  </si>
  <si>
    <t>Radovi na vodovod i kanalizaciji</t>
  </si>
  <si>
    <t>Ostale usluge i mat.za tekuće popravke zgr.</t>
  </si>
  <si>
    <t>Ostale popr.i održ opreme za saobraćaj</t>
  </si>
  <si>
    <t>Ostala administrativna oprema</t>
  </si>
  <si>
    <t>Struč.lit.za obrazovanje zaposlenih</t>
  </si>
  <si>
    <t>Ulja i maziva</t>
  </si>
  <si>
    <t>Rezervni delovi</t>
  </si>
  <si>
    <t>Alat i inventar-sitan inventar</t>
  </si>
  <si>
    <t>Ostali materijali za posebne namene</t>
  </si>
  <si>
    <t>Biciklo</t>
  </si>
  <si>
    <t>Troškovi bankarskih usluga</t>
  </si>
  <si>
    <t>Izdaci za stučne ispite</t>
  </si>
  <si>
    <t>Pokrajinske takse</t>
  </si>
  <si>
    <t>Republičke kazne</t>
  </si>
  <si>
    <t>Prihodi od medicine rada-fakture</t>
  </si>
  <si>
    <t>Prihodi od medicine rada-gotovina</t>
  </si>
  <si>
    <t>Prihodi od epidemiologije-fakture</t>
  </si>
  <si>
    <t>Prihodi od zubne ambulante Dr. Jakšić Fodor</t>
  </si>
  <si>
    <t>Prihodi od zubne ambulante Dr. Sabo K.</t>
  </si>
  <si>
    <t>Prihodi od zubne ambulante Dr. Leopold I</t>
  </si>
  <si>
    <t>Prihodi od zubne ambulante Dr. Časar I.</t>
  </si>
  <si>
    <t>Prihodi od zubne ambulante Dr. Božoki I</t>
  </si>
  <si>
    <t>Prihodi od zubne ambulante Dr. Kovač K.</t>
  </si>
  <si>
    <t>UKUPNI RASHODI(1+2)</t>
  </si>
  <si>
    <t>Obračunati prihodi od kompenzacije</t>
  </si>
  <si>
    <t>Troškovi ino-dnevnica</t>
  </si>
  <si>
    <t>Usluge čišćenja</t>
  </si>
  <si>
    <t>Usluge dostave</t>
  </si>
  <si>
    <t>Ostale administrativne usluge</t>
  </si>
  <si>
    <t>Zidarski radove</t>
  </si>
  <si>
    <t>Radovi na krovu</t>
  </si>
  <si>
    <t>Birotehnička oprema</t>
  </si>
  <si>
    <t>Porez na imovinu</t>
  </si>
  <si>
    <t>Gradske kazne</t>
  </si>
  <si>
    <t>Projektna dokumentacija</t>
  </si>
  <si>
    <t>Oprema za domaćinstvo</t>
  </si>
  <si>
    <t>Medicinska oprema</t>
  </si>
  <si>
    <t>Kompjuterski softver</t>
  </si>
  <si>
    <t>Izgradnja stambenog prostora</t>
  </si>
  <si>
    <t>Tekući dobrovoljni transferi-Donacije-pravna lica</t>
  </si>
  <si>
    <t>Tekući dobrovoljni transferi-Donacije-nivo vlasti</t>
  </si>
  <si>
    <t>UKUPNI PRIHODI(4+5)</t>
  </si>
  <si>
    <t>VIŠAK/MANJAK PRIHODA(6-3)</t>
  </si>
  <si>
    <t>Osig.od odgovornosti prema treć.licu</t>
  </si>
  <si>
    <t>Objvaljivanje tendera i inform.oglasa</t>
  </si>
  <si>
    <t>Ostale spec.usluge, vojničke plate, putni tr.</t>
  </si>
  <si>
    <t>Električna instalacija</t>
  </si>
  <si>
    <t>Tekuće popravke i održavanje opreme</t>
  </si>
  <si>
    <t>Ostali administrativni materijal</t>
  </si>
  <si>
    <t>Automobili, kola</t>
  </si>
  <si>
    <t>Naknada u naturi</t>
  </si>
  <si>
    <t>Prihodi od prodaje materijala</t>
  </si>
  <si>
    <t>Mešoviti i neodređeni prihodi u korist RZZO-STANARINA</t>
  </si>
  <si>
    <t>PZ.Transfer budž.korisnika-NAPL.PARTICIPACIJA</t>
  </si>
  <si>
    <t>STOM.Transfer budž.korisnika-NAPL.PARTICIPACIJA</t>
  </si>
  <si>
    <t>78111101PZZ</t>
  </si>
  <si>
    <t>78111101ST</t>
  </si>
  <si>
    <t>823121-18</t>
  </si>
  <si>
    <t>823121-11-17</t>
  </si>
  <si>
    <t>Primanja od prodaje robe-pravnim licima</t>
  </si>
  <si>
    <t>Prim.od prodaja robe-poz.lista(bez PDV!)</t>
  </si>
  <si>
    <t>IZNOS BONITETA ADS</t>
  </si>
  <si>
    <t xml:space="preserve">BONITET, RABAT KASA SKONTO </t>
  </si>
  <si>
    <t>7/122153-</t>
  </si>
  <si>
    <t>MEMORANDUMSKE STAVKE ZA REFUNDACIJU RASHODA</t>
  </si>
  <si>
    <t>TRANSFERI IZMEĐU BUDŽETSKIH KORISNIKA NA ISTOM NIVOU</t>
  </si>
  <si>
    <t>Troškovi putovanja na sl.putu-ino</t>
  </si>
  <si>
    <t xml:space="preserve">Gr. </t>
  </si>
  <si>
    <t>Gr.</t>
  </si>
  <si>
    <t>771111-04</t>
  </si>
  <si>
    <t>Memor stavke-Tržište rada</t>
  </si>
  <si>
    <t>Osig.zaposlenih</t>
  </si>
  <si>
    <t>Ostali rashodi za odecu i obucu</t>
  </si>
  <si>
    <t>Inventar za odrzavanje higijene</t>
  </si>
  <si>
    <t>Potrosni materijal</t>
  </si>
  <si>
    <t>Troškovi dnevnica na službenom putu</t>
  </si>
  <si>
    <t>Troškovi prevoza na sl.putu</t>
  </si>
  <si>
    <t>Troškovi sl.putovanja u okviru redovnog rada</t>
  </si>
  <si>
    <t>Troškovi putovanja-redovan rad</t>
  </si>
  <si>
    <t>Ostali troškovi prevaoza - putarina</t>
  </si>
  <si>
    <t>Računovodstvene usluge-honorar</t>
  </si>
  <si>
    <t>Naknade članovima upravnog odbora</t>
  </si>
  <si>
    <t>Ostale stručne usluge-članarine</t>
  </si>
  <si>
    <t>Ostale med.usluge-HONORAR</t>
  </si>
  <si>
    <t>Prevoz na posao i sa posla</t>
  </si>
  <si>
    <t>Ostali porezi-Porez na dobit</t>
  </si>
  <si>
    <t>Porez na robu - PDV</t>
  </si>
  <si>
    <t>Prihodi od ADS bez PDV</t>
  </si>
  <si>
    <t>Prihodi od ADS sa PDV</t>
  </si>
  <si>
    <t>Prihodi os specijaliste</t>
  </si>
  <si>
    <t>TRANS. IZM. BUDŽ. KOR.-PRIMARNA ZZ</t>
  </si>
  <si>
    <t>TRANS. IZM. BUDŽ. KOR.-stomatologija</t>
  </si>
  <si>
    <t>TEKUĆI RASHODI</t>
  </si>
  <si>
    <t>PLATE, DODACI I NAKNADE ZAPOSLENIH</t>
  </si>
  <si>
    <t>Plate, dodaci i naknade zaposlenih</t>
  </si>
  <si>
    <t>411111-19</t>
  </si>
  <si>
    <t>Plate, dodaci i naknade stalno zaposlenih</t>
  </si>
  <si>
    <t>SOCIJALNI DOPRINOSI NA TERET POSLODAVCA</t>
  </si>
  <si>
    <t>Doprinos za PIO</t>
  </si>
  <si>
    <t>Doprinos za zdravstveno osiguranje</t>
  </si>
  <si>
    <t>Doprinos za nezaposlenost</t>
  </si>
  <si>
    <t>NAKNADE U NATURI</t>
  </si>
  <si>
    <t>Ostala dugotrajna roba</t>
  </si>
  <si>
    <t>SOCIJALNA DAVANJA ZAPOSLENIMA</t>
  </si>
  <si>
    <t>Isplata naknada za vreme odsustvovanja s posla</t>
  </si>
  <si>
    <t>Otpremnine i pomoći</t>
  </si>
  <si>
    <t>Pomoć u med. Lečenju zaposlenog</t>
  </si>
  <si>
    <t>Naknade troškova za zaposlene</t>
  </si>
  <si>
    <t xml:space="preserve">STALNI TROŠKOVI </t>
  </si>
  <si>
    <t>Troškovi platnog prometa i bank.usl.</t>
  </si>
  <si>
    <t>Energetske usluge</t>
  </si>
  <si>
    <t>Komunalne usluge</t>
  </si>
  <si>
    <t>Usluge komunikacije</t>
  </si>
  <si>
    <t>Troškovi osiguranja</t>
  </si>
  <si>
    <t>Zakup imovine i opreme</t>
  </si>
  <si>
    <t xml:space="preserve">Ostali troškovi </t>
  </si>
  <si>
    <t>TROŠKOVI PUTOVANJA</t>
  </si>
  <si>
    <t>Troškovi službenih putovanja u zemlji</t>
  </si>
  <si>
    <t>Tr.sl.putovanja u inostranstvo</t>
  </si>
  <si>
    <t>USLUGE PO UGOVORU</t>
  </si>
  <si>
    <t>Administrativne usluge</t>
  </si>
  <si>
    <t>Kompjuterske usluge</t>
  </si>
  <si>
    <t>Usluge obrazovanja i usavršavanja zaposlenih</t>
  </si>
  <si>
    <t>Usluge informisanja</t>
  </si>
  <si>
    <t>Stručne usluge</t>
  </si>
  <si>
    <t>Ostale opšte usluge</t>
  </si>
  <si>
    <t>SPECIJALIZOVANE USLUGE</t>
  </si>
  <si>
    <t>Medicinske usluge</t>
  </si>
  <si>
    <t>Usluge očuvanja živ.sredine</t>
  </si>
  <si>
    <t>Ostale specializovane usluge</t>
  </si>
  <si>
    <t>TEKUĆE POPRAVKE I ODRŽAVANJE</t>
  </si>
  <si>
    <t>Tekuće popravke i održ.zgrada i objekata</t>
  </si>
  <si>
    <t>Tekuće popravke i održ.opreme</t>
  </si>
  <si>
    <t>MATERIJAL</t>
  </si>
  <si>
    <t>Administrativni materijal</t>
  </si>
  <si>
    <t>Materijal za obrazovanje zaposlenih</t>
  </si>
  <si>
    <t>Materijal za saobraćaj</t>
  </si>
  <si>
    <t>Medicinski i laboratorijski materijali</t>
  </si>
  <si>
    <t>Materijal za očuvanje higijene i ugostit.</t>
  </si>
  <si>
    <t>Materijali za posebne namene</t>
  </si>
  <si>
    <t>Kazne za kašnjenje</t>
  </si>
  <si>
    <t>PRATEĆI TROŠKOVI ZADUŽIVANJA</t>
  </si>
  <si>
    <t>POREZI, OBAVEZNE TAKSE I KAZNE</t>
  </si>
  <si>
    <t xml:space="preserve">Ostali porezi </t>
  </si>
  <si>
    <t>Obavezne takse</t>
  </si>
  <si>
    <t>Novčane kazne</t>
  </si>
  <si>
    <t>ZGRADE I GRAĐEVINSKI OBJEKTI</t>
  </si>
  <si>
    <t>Kapitalno održavanje zgrada i objekata</t>
  </si>
  <si>
    <t>Projektno planiranje</t>
  </si>
  <si>
    <t>Oprema za saobraćaj</t>
  </si>
  <si>
    <t>Administrativna oprema</t>
  </si>
  <si>
    <t>Medicinska i laboratorijska oprema</t>
  </si>
  <si>
    <t>Nematerijalna imovina</t>
  </si>
  <si>
    <t>ZALIHE ROBE ZA DALJU PRODAJU</t>
  </si>
  <si>
    <t>Zalihe robe za dalju prodaju</t>
  </si>
  <si>
    <t>TRANSFERI OD DRUGIH NIVOA VLASTI</t>
  </si>
  <si>
    <t>Tekući transferi od drugih nivoa vlasti</t>
  </si>
  <si>
    <t>PRIHODI OD IMOVINE</t>
  </si>
  <si>
    <t>Prihodi od imovine koji prip.imaocima polisa osiguranja</t>
  </si>
  <si>
    <t>PRIHODI OD PRODAJE DOBARA I USLUGA</t>
  </si>
  <si>
    <t>Sporedne prodaje dobara i usluga</t>
  </si>
  <si>
    <t>DOBROVOLJNI TRANSFERI OD FIZIČKIH I PRAVNIH LICA</t>
  </si>
  <si>
    <t>Tekući dobr.transf.od fiz.i pravn.lica</t>
  </si>
  <si>
    <t xml:space="preserve">MEŠOVITI I NEODREĐENI PRIHODI </t>
  </si>
  <si>
    <t xml:space="preserve">Mešoviti i neodređeni prihodi </t>
  </si>
  <si>
    <t>Memorandumske stavke za refundaciju rashoda</t>
  </si>
  <si>
    <t xml:space="preserve">PRIMANJA OD PRODAJE ROBNIH REZERVI </t>
  </si>
  <si>
    <t>Primanja od prodaje robe za dalju prodaju</t>
  </si>
  <si>
    <t>Drvo</t>
  </si>
  <si>
    <t>Zdravstveno osiguranje zaposlenih</t>
  </si>
  <si>
    <t>Ostali troškovi za poslovna putovanja</t>
  </si>
  <si>
    <t>Troškovi smeštaja na putovanju</t>
  </si>
  <si>
    <t xml:space="preserve">Usluge i dobra za saradnike </t>
  </si>
  <si>
    <t>Kanc.mat - 2</t>
  </si>
  <si>
    <t>Kanc.mat - 3, med.formular</t>
  </si>
  <si>
    <t>Kancelarijski mat.-1</t>
  </si>
  <si>
    <t>Kanc.mat -4 recept</t>
  </si>
  <si>
    <t>Materijal za obrazovanje</t>
  </si>
  <si>
    <t>Telefonske centrale</t>
  </si>
  <si>
    <t>Tekući transferi od dr.niv.vl- osnivač OS Kanjiža</t>
  </si>
  <si>
    <t>Električna oprema</t>
  </si>
  <si>
    <t>Transferi</t>
  </si>
  <si>
    <t>TEKUĆI PRIHODI</t>
  </si>
  <si>
    <t>PRIHODI PO OSNOVU PRODAJE</t>
  </si>
  <si>
    <t>Prodaja osnovnih sredstava</t>
  </si>
  <si>
    <t>Osnovna sredstva</t>
  </si>
  <si>
    <t>Tr.putovanja u okviru redovnog rada</t>
  </si>
  <si>
    <t>PRIMANJA OD PRODAJE OSN.SR.</t>
  </si>
  <si>
    <t>Ostale pomoći zaposlenim radnicima</t>
  </si>
  <si>
    <t>Ostale med.usluge-PRIVREMENI</t>
  </si>
  <si>
    <t>Novčane kazne i penali</t>
  </si>
  <si>
    <t>AMORTIZACIJA</t>
  </si>
  <si>
    <t>431111-01</t>
  </si>
  <si>
    <t>431111-02</t>
  </si>
  <si>
    <t>431211-01</t>
  </si>
  <si>
    <t>431211-02</t>
  </si>
  <si>
    <t>Osiguranje vozila - registracija</t>
  </si>
  <si>
    <t>Ostali nepomenuti troskovi</t>
  </si>
  <si>
    <t>Naknada za upotrebu sopstv.voz.</t>
  </si>
  <si>
    <t>Usluge za domaćinstvo i ugostiteljstvo</t>
  </si>
  <si>
    <t>Ugostitlejske usluge</t>
  </si>
  <si>
    <t>Ostale spec.uslige - volontere</t>
  </si>
  <si>
    <t>Ostale kazne</t>
  </si>
  <si>
    <t>Registracija vozila</t>
  </si>
  <si>
    <t>Prihodi od zubne ambulante Dr.Nađ K.</t>
  </si>
  <si>
    <t>Mešoviti i neodr.prih.u korist. Repub-PRO</t>
  </si>
  <si>
    <t>Meš.i neodr.prihodi u korist Republ.-PRIH.OD KAMATA</t>
  </si>
  <si>
    <t>Prihodi budzeta</t>
  </si>
  <si>
    <t>NAKNADE ZA ZAPOSLENE</t>
  </si>
  <si>
    <t>NAGRADE, BONUSI I OSTALI POS. RASHODI</t>
  </si>
  <si>
    <t>Jubilarne nagrade</t>
  </si>
  <si>
    <t>Troškovi smeštaja na sluzbenom putu</t>
  </si>
  <si>
    <t>Fotografska oprema</t>
  </si>
  <si>
    <t>Ostale med.uslg. - AUTORSKI HONORAR</t>
  </si>
  <si>
    <t>Otali prihodi-tender, … I ost.</t>
  </si>
  <si>
    <t>PRIMANJA OD PRODAJE STANOVA</t>
  </si>
  <si>
    <t>Primanja od prodaje stanova</t>
  </si>
  <si>
    <t>823121-19</t>
  </si>
  <si>
    <t>Primanja od prodaje robe za dalju prodaju- INVENT.MANJAK</t>
  </si>
  <si>
    <t>Javni rad</t>
  </si>
  <si>
    <t>Elektronska oprema</t>
  </si>
  <si>
    <t>Ostale kompjut.usluge</t>
  </si>
  <si>
    <t>OSTALE TEKUĆE DOTACIJE PO ZAKONU</t>
  </si>
  <si>
    <t>Ostale tekuce dotacije po zakonu</t>
  </si>
  <si>
    <t>Vojvodina</t>
  </si>
  <si>
    <t>Prihodi od zubne ambulante Dr.Supić Milena</t>
  </si>
  <si>
    <t>Casopis</t>
  </si>
  <si>
    <t>Deratizacija</t>
  </si>
  <si>
    <t>Otpremnina u slučaju otpuštanja zaposlenog</t>
  </si>
  <si>
    <t>Dizel gorivo-kartica</t>
  </si>
  <si>
    <t>Bolnice i domovi zdravlja</t>
  </si>
  <si>
    <t>Tekuće donacije od inostranih država</t>
  </si>
  <si>
    <t>Prihodi bez PDV-sistematski pregledi</t>
  </si>
  <si>
    <t>Prihodi od zubne ambulante - fakt.bez PDV</t>
  </si>
  <si>
    <t>Tekući dobrovoljni transferi od fiz.lica</t>
  </si>
  <si>
    <t>Meš. I neodr.u korist Republ.zav.REFAKCIJA.AKCIZE</t>
  </si>
  <si>
    <t>78111162-63</t>
  </si>
  <si>
    <t>Lek na recept i pomagala - POZ.LISTA</t>
  </si>
  <si>
    <t>Naknada štete za zaposl.za neiskorišćeni god.odmor</t>
  </si>
  <si>
    <t>Tek.popr.mernih i kontrolnih instrumenata</t>
  </si>
  <si>
    <t>Službena odeća</t>
  </si>
  <si>
    <t xml:space="preserve">             </t>
  </si>
  <si>
    <t>Pomoć u sl.smrti zaposlenog ili čl.uže porodice</t>
  </si>
  <si>
    <t>Pomoć u slučaju oštećenja ili elem.nepogoda</t>
  </si>
  <si>
    <t>Usluge za održavanje softvera</t>
  </si>
  <si>
    <t>Ostale usluge štampanja</t>
  </si>
  <si>
    <t>Uniforme</t>
  </si>
  <si>
    <t>Otpremnina prilikom odlaska u penziju</t>
  </si>
  <si>
    <t>Ostali troškovi prevoza u okviru redovnog rada</t>
  </si>
  <si>
    <t>Neofarm</t>
  </si>
  <si>
    <t>rfzo primar</t>
  </si>
  <si>
    <t>rfzo stomatologija</t>
  </si>
  <si>
    <t>ukupno</t>
  </si>
  <si>
    <t>rfzo ukupno</t>
  </si>
  <si>
    <t xml:space="preserve">Ostali izdaci </t>
  </si>
  <si>
    <t>sopstveni, osnivac i donacije</t>
  </si>
  <si>
    <t>REKAPITULACIJA FINANSIJSKOG PLANA</t>
  </si>
  <si>
    <t>OTPREMNINA I JUBILARNA,INVALIDI</t>
  </si>
  <si>
    <t>Obračunski osnov za period I-XII/2020</t>
  </si>
  <si>
    <t xml:space="preserve"> FINANSIJSKI PLAN - Obračunski osnov za period: I-XII/2020</t>
  </si>
  <si>
    <t>RFZO</t>
  </si>
  <si>
    <t>OSTALI IZVORI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</si>
</sst>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_-* #,##0\ _D_i_n_-;\-* #,##0\ _D_i_n_-;_-* &quot;-&quot;\ _D_i_n_-;_-@_-"/>
    <numFmt numFmtId="181" formatCode="_-* #,##0.00\ _D_i_n_-;\-* #,##0.00\ _D_i_n_-;_-* &quot;-&quot;??\ _D_i_n_-;_-@_-"/>
    <numFmt numFmtId="182" formatCode="0_ ;\-0\ "/>
    <numFmt numFmtId="183" formatCode="[$-409]h:mm:ss\ AM/PM"/>
    <numFmt numFmtId="184" formatCode="[$-409]dddd\,\ mmmm\ dd\,\ yyyy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[$€-2]\ #\ ##,000_);[Red]\([$€-2]\ #\ ##,000\)"/>
    <numFmt numFmtId="189" formatCode="[$-40E]yyyy\.\ mmmm\ d\."/>
    <numFmt numFmtId="190" formatCode="#,##0.00_ ;\-#,##0.00\ "/>
    <numFmt numFmtId="191" formatCode="#,##0\ _F_t"/>
    <numFmt numFmtId="192" formatCode="#,##0\ &quot;Ft&quot;"/>
  </numFmts>
  <fonts count="6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0"/>
    </font>
    <font>
      <b/>
      <i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sz val="8"/>
      <name val="Arial CE"/>
      <family val="0"/>
    </font>
    <font>
      <sz val="8"/>
      <name val="Arial CE"/>
      <family val="0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b/>
      <i/>
      <sz val="10"/>
      <color indexed="10"/>
      <name val="Arial CE"/>
      <family val="0"/>
    </font>
    <font>
      <b/>
      <i/>
      <sz val="8"/>
      <name val="Arial CE"/>
      <family val="0"/>
    </font>
    <font>
      <b/>
      <sz val="10"/>
      <color indexed="9"/>
      <name val="Arial CE"/>
      <family val="0"/>
    </font>
    <font>
      <sz val="8"/>
      <color indexed="9"/>
      <name val="Arial CE"/>
      <family val="0"/>
    </font>
    <font>
      <b/>
      <i/>
      <sz val="10"/>
      <color indexed="9"/>
      <name val="Arial CE"/>
      <family val="0"/>
    </font>
    <font>
      <b/>
      <sz val="8"/>
      <color indexed="9"/>
      <name val="Arial CE"/>
      <family val="0"/>
    </font>
    <font>
      <i/>
      <sz val="8"/>
      <name val="Arial CE"/>
      <family val="0"/>
    </font>
    <font>
      <b/>
      <i/>
      <sz val="9"/>
      <name val="Arial CE"/>
      <family val="0"/>
    </font>
    <font>
      <sz val="9"/>
      <name val="Arial CE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 CE"/>
      <family val="0"/>
    </font>
    <font>
      <b/>
      <sz val="10"/>
      <color theme="0"/>
      <name val="Arial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0" applyNumberFormat="1" applyAlignment="1">
      <alignment/>
    </xf>
    <xf numFmtId="0" fontId="8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17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179" fontId="0" fillId="0" borderId="0" xfId="0" applyNumberForma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7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35" borderId="0" xfId="0" applyFont="1" applyFill="1" applyBorder="1" applyAlignment="1">
      <alignment horizontal="right"/>
    </xf>
    <xf numFmtId="179" fontId="6" fillId="0" borderId="0" xfId="0" applyNumberFormat="1" applyFont="1" applyAlignment="1">
      <alignment horizontal="right"/>
    </xf>
    <xf numFmtId="179" fontId="0" fillId="0" borderId="0" xfId="0" applyNumberFormat="1" applyAlignment="1">
      <alignment horizontal="right"/>
    </xf>
    <xf numFmtId="179" fontId="2" fillId="0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35" borderId="13" xfId="0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10" fillId="0" borderId="13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 horizontal="left"/>
    </xf>
    <xf numFmtId="0" fontId="8" fillId="33" borderId="12" xfId="0" applyFont="1" applyFill="1" applyBorder="1" applyAlignment="1">
      <alignment/>
    </xf>
    <xf numFmtId="0" fontId="8" fillId="33" borderId="15" xfId="0" applyFont="1" applyFill="1" applyBorder="1" applyAlignment="1">
      <alignment horizontal="right"/>
    </xf>
    <xf numFmtId="0" fontId="2" fillId="0" borderId="15" xfId="0" applyFont="1" applyBorder="1" applyAlignment="1">
      <alignment horizontal="center"/>
    </xf>
    <xf numFmtId="179" fontId="11" fillId="0" borderId="16" xfId="0" applyNumberFormat="1" applyFont="1" applyFill="1" applyBorder="1" applyAlignment="1">
      <alignment horizontal="center"/>
    </xf>
    <xf numFmtId="179" fontId="2" fillId="0" borderId="0" xfId="0" applyNumberFormat="1" applyFont="1" applyAlignment="1">
      <alignment horizontal="right"/>
    </xf>
    <xf numFmtId="17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left"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179" fontId="2" fillId="0" borderId="16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right"/>
    </xf>
    <xf numFmtId="179" fontId="16" fillId="0" borderId="16" xfId="0" applyNumberFormat="1" applyFont="1" applyFill="1" applyBorder="1" applyAlignment="1">
      <alignment horizontal="center"/>
    </xf>
    <xf numFmtId="179" fontId="19" fillId="0" borderId="16" xfId="0" applyNumberFormat="1" applyFont="1" applyFill="1" applyBorder="1" applyAlignment="1">
      <alignment horizontal="center"/>
    </xf>
    <xf numFmtId="179" fontId="17" fillId="0" borderId="16" xfId="0" applyNumberFormat="1" applyFont="1" applyFill="1" applyBorder="1" applyAlignment="1">
      <alignment horizontal="center"/>
    </xf>
    <xf numFmtId="0" fontId="11" fillId="36" borderId="0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0" fillId="37" borderId="17" xfId="0" applyFill="1" applyBorder="1" applyAlignment="1">
      <alignment/>
    </xf>
    <xf numFmtId="0" fontId="2" fillId="37" borderId="18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2" fillId="37" borderId="19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2" xfId="0" applyFill="1" applyBorder="1" applyAlignment="1">
      <alignment/>
    </xf>
    <xf numFmtId="0" fontId="2" fillId="36" borderId="0" xfId="0" applyFont="1" applyFill="1" applyAlignment="1">
      <alignment/>
    </xf>
    <xf numFmtId="179" fontId="2" fillId="36" borderId="0" xfId="0" applyNumberFormat="1" applyFont="1" applyFill="1" applyAlignment="1">
      <alignment/>
    </xf>
    <xf numFmtId="0" fontId="2" fillId="36" borderId="0" xfId="0" applyFont="1" applyFill="1" applyAlignment="1">
      <alignment horizontal="left"/>
    </xf>
    <xf numFmtId="0" fontId="0" fillId="36" borderId="0" xfId="0" applyFill="1" applyAlignment="1">
      <alignment/>
    </xf>
    <xf numFmtId="0" fontId="11" fillId="0" borderId="0" xfId="0" applyFont="1" applyBorder="1" applyAlignment="1">
      <alignment horizontal="right"/>
    </xf>
    <xf numFmtId="180" fontId="0" fillId="37" borderId="10" xfId="0" applyNumberFormat="1" applyFont="1" applyFill="1" applyBorder="1" applyAlignment="1" applyProtection="1">
      <alignment/>
      <protection locked="0"/>
    </xf>
    <xf numFmtId="180" fontId="0" fillId="37" borderId="10" xfId="0" applyNumberFormat="1" applyFont="1" applyFill="1" applyBorder="1" applyAlignment="1" applyProtection="1">
      <alignment/>
      <protection locked="0"/>
    </xf>
    <xf numFmtId="180" fontId="2" fillId="34" borderId="10" xfId="0" applyNumberFormat="1" applyFont="1" applyFill="1" applyBorder="1" applyAlignment="1">
      <alignment/>
    </xf>
    <xf numFmtId="180" fontId="0" fillId="37" borderId="10" xfId="0" applyNumberFormat="1" applyFill="1" applyBorder="1" applyAlignment="1">
      <alignment/>
    </xf>
    <xf numFmtId="180" fontId="4" fillId="33" borderId="10" xfId="0" applyNumberFormat="1" applyFont="1" applyFill="1" applyBorder="1" applyAlignment="1">
      <alignment/>
    </xf>
    <xf numFmtId="0" fontId="15" fillId="0" borderId="13" xfId="0" applyFont="1" applyBorder="1" applyAlignment="1">
      <alignment/>
    </xf>
    <xf numFmtId="0" fontId="20" fillId="0" borderId="0" xfId="0" applyFont="1" applyAlignment="1">
      <alignment/>
    </xf>
    <xf numFmtId="0" fontId="0" fillId="12" borderId="0" xfId="0" applyFont="1" applyFill="1" applyAlignment="1">
      <alignment horizontal="left"/>
    </xf>
    <xf numFmtId="0" fontId="58" fillId="12" borderId="13" xfId="0" applyFont="1" applyFill="1" applyBorder="1" applyAlignment="1">
      <alignment horizontal="center"/>
    </xf>
    <xf numFmtId="0" fontId="11" fillId="12" borderId="0" xfId="0" applyFont="1" applyFill="1" applyBorder="1" applyAlignment="1">
      <alignment/>
    </xf>
    <xf numFmtId="0" fontId="58" fillId="12" borderId="13" xfId="0" applyFont="1" applyFill="1" applyBorder="1" applyAlignment="1">
      <alignment/>
    </xf>
    <xf numFmtId="0" fontId="58" fillId="38" borderId="0" xfId="0" applyFont="1" applyFill="1" applyBorder="1" applyAlignment="1">
      <alignment/>
    </xf>
    <xf numFmtId="0" fontId="2" fillId="38" borderId="0" xfId="0" applyFont="1" applyFill="1" applyBorder="1" applyAlignment="1">
      <alignment horizontal="left"/>
    </xf>
    <xf numFmtId="0" fontId="22" fillId="38" borderId="0" xfId="0" applyFont="1" applyFill="1" applyBorder="1" applyAlignment="1">
      <alignment horizontal="left"/>
    </xf>
    <xf numFmtId="0" fontId="0" fillId="38" borderId="0" xfId="0" applyFont="1" applyFill="1" applyBorder="1" applyAlignment="1">
      <alignment/>
    </xf>
    <xf numFmtId="43" fontId="0" fillId="0" borderId="0" xfId="0" applyNumberFormat="1" applyAlignment="1">
      <alignment horizontal="right"/>
    </xf>
    <xf numFmtId="43" fontId="2" fillId="0" borderId="0" xfId="0" applyNumberFormat="1" applyFont="1" applyAlignment="1">
      <alignment horizontal="right"/>
    </xf>
    <xf numFmtId="43" fontId="6" fillId="0" borderId="0" xfId="0" applyNumberFormat="1" applyFont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77" fontId="0" fillId="0" borderId="1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0" xfId="0" applyNumberFormat="1" applyFont="1" applyBorder="1" applyAlignment="1">
      <alignment horizontal="center"/>
    </xf>
    <xf numFmtId="180" fontId="6" fillId="0" borderId="0" xfId="0" applyNumberFormat="1" applyFont="1" applyFill="1" applyAlignment="1">
      <alignment/>
    </xf>
    <xf numFmtId="180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43" fontId="2" fillId="39" borderId="0" xfId="0" applyNumberFormat="1" applyFont="1" applyFill="1" applyBorder="1" applyAlignment="1">
      <alignment/>
    </xf>
    <xf numFmtId="43" fontId="11" fillId="39" borderId="0" xfId="0" applyNumberFormat="1" applyFont="1" applyFill="1" applyBorder="1" applyAlignment="1" applyProtection="1">
      <alignment/>
      <protection locked="0"/>
    </xf>
    <xf numFmtId="43" fontId="6" fillId="39" borderId="0" xfId="0" applyNumberFormat="1" applyFont="1" applyFill="1" applyBorder="1" applyAlignment="1">
      <alignment/>
    </xf>
    <xf numFmtId="43" fontId="11" fillId="39" borderId="0" xfId="0" applyNumberFormat="1" applyFont="1" applyFill="1" applyBorder="1" applyAlignment="1">
      <alignment/>
    </xf>
    <xf numFmtId="43" fontId="8" fillId="39" borderId="15" xfId="0" applyNumberFormat="1" applyFont="1" applyFill="1" applyBorder="1" applyAlignment="1">
      <alignment/>
    </xf>
    <xf numFmtId="43" fontId="6" fillId="0" borderId="0" xfId="0" applyNumberFormat="1" applyFont="1" applyAlignment="1">
      <alignment/>
    </xf>
    <xf numFmtId="0" fontId="2" fillId="39" borderId="15" xfId="0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/>
    </xf>
    <xf numFmtId="43" fontId="11" fillId="39" borderId="0" xfId="0" applyNumberFormat="1" applyFont="1" applyFill="1" applyBorder="1" applyAlignment="1">
      <alignment horizontal="center"/>
    </xf>
    <xf numFmtId="43" fontId="0" fillId="39" borderId="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0" xfId="0" applyNumberFormat="1" applyBorder="1" applyAlignment="1">
      <alignment/>
    </xf>
    <xf numFmtId="43" fontId="2" fillId="35" borderId="16" xfId="0" applyNumberFormat="1" applyFont="1" applyFill="1" applyBorder="1" applyAlignment="1">
      <alignment/>
    </xf>
    <xf numFmtId="43" fontId="11" fillId="0" borderId="16" xfId="0" applyNumberFormat="1" applyFont="1" applyFill="1" applyBorder="1" applyAlignment="1">
      <alignment horizontal="center"/>
    </xf>
    <xf numFmtId="43" fontId="11" fillId="0" borderId="16" xfId="0" applyNumberFormat="1" applyFont="1" applyFill="1" applyBorder="1" applyAlignment="1">
      <alignment/>
    </xf>
    <xf numFmtId="43" fontId="11" fillId="0" borderId="16" xfId="0" applyNumberFormat="1" applyFont="1" applyFill="1" applyBorder="1" applyAlignment="1" applyProtection="1">
      <alignment/>
      <protection locked="0"/>
    </xf>
    <xf numFmtId="43" fontId="0" fillId="0" borderId="16" xfId="0" applyNumberFormat="1" applyFill="1" applyBorder="1" applyAlignment="1">
      <alignment/>
    </xf>
    <xf numFmtId="43" fontId="8" fillId="33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/>
    </xf>
    <xf numFmtId="43" fontId="2" fillId="39" borderId="16" xfId="0" applyNumberFormat="1" applyFont="1" applyFill="1" applyBorder="1" applyAlignment="1">
      <alignment horizontal="center"/>
    </xf>
    <xf numFmtId="43" fontId="11" fillId="39" borderId="16" xfId="0" applyNumberFormat="1" applyFont="1" applyFill="1" applyBorder="1" applyAlignment="1" applyProtection="1">
      <alignment horizontal="center"/>
      <protection locked="0"/>
    </xf>
    <xf numFmtId="43" fontId="11" fillId="39" borderId="16" xfId="0" applyNumberFormat="1" applyFont="1" applyFill="1" applyBorder="1" applyAlignment="1" applyProtection="1">
      <alignment/>
      <protection locked="0"/>
    </xf>
    <xf numFmtId="43" fontId="10" fillId="36" borderId="16" xfId="0" applyNumberFormat="1" applyFont="1" applyFill="1" applyBorder="1" applyAlignment="1" applyProtection="1">
      <alignment/>
      <protection locked="0"/>
    </xf>
    <xf numFmtId="0" fontId="2" fillId="39" borderId="10" xfId="0" applyNumberFormat="1" applyFont="1" applyFill="1" applyBorder="1" applyAlignment="1">
      <alignment horizontal="center"/>
    </xf>
    <xf numFmtId="43" fontId="2" fillId="35" borderId="16" xfId="0" applyNumberFormat="1" applyFont="1" applyFill="1" applyBorder="1" applyAlignment="1">
      <alignment horizontal="center"/>
    </xf>
    <xf numFmtId="43" fontId="2" fillId="39" borderId="16" xfId="0" applyNumberFormat="1" applyFont="1" applyFill="1" applyBorder="1" applyAlignment="1">
      <alignment horizontal="center"/>
    </xf>
    <xf numFmtId="43" fontId="0" fillId="0" borderId="16" xfId="0" applyNumberFormat="1" applyFont="1" applyFill="1" applyBorder="1" applyAlignment="1">
      <alignment horizontal="center"/>
    </xf>
    <xf numFmtId="43" fontId="0" fillId="39" borderId="16" xfId="0" applyNumberFormat="1" applyFont="1" applyFill="1" applyBorder="1" applyAlignment="1">
      <alignment horizontal="left"/>
    </xf>
    <xf numFmtId="43" fontId="2" fillId="0" borderId="16" xfId="0" applyNumberFormat="1" applyFont="1" applyFill="1" applyBorder="1" applyAlignment="1">
      <alignment horizontal="center"/>
    </xf>
    <xf numFmtId="43" fontId="6" fillId="0" borderId="16" xfId="0" applyNumberFormat="1" applyFont="1" applyFill="1" applyBorder="1" applyAlignment="1">
      <alignment/>
    </xf>
    <xf numFmtId="43" fontId="6" fillId="39" borderId="16" xfId="0" applyNumberFormat="1" applyFont="1" applyFill="1" applyBorder="1" applyAlignment="1">
      <alignment/>
    </xf>
    <xf numFmtId="0" fontId="2" fillId="39" borderId="10" xfId="0" applyNumberFormat="1" applyFont="1" applyFill="1" applyBorder="1" applyAlignment="1">
      <alignment horizontal="left"/>
    </xf>
    <xf numFmtId="43" fontId="10" fillId="40" borderId="16" xfId="0" applyNumberFormat="1" applyFont="1" applyFill="1" applyBorder="1" applyAlignment="1" applyProtection="1">
      <alignment/>
      <protection locked="0"/>
    </xf>
    <xf numFmtId="0" fontId="6" fillId="38" borderId="0" xfId="0" applyFont="1" applyFill="1" applyBorder="1" applyAlignment="1">
      <alignment/>
    </xf>
    <xf numFmtId="179" fontId="59" fillId="35" borderId="16" xfId="0" applyNumberFormat="1" applyFont="1" applyFill="1" applyBorder="1" applyAlignment="1">
      <alignment horizontal="center"/>
    </xf>
    <xf numFmtId="43" fontId="0" fillId="0" borderId="20" xfId="0" applyNumberFormat="1" applyBorder="1" applyAlignment="1">
      <alignment/>
    </xf>
    <xf numFmtId="43" fontId="0" fillId="40" borderId="21" xfId="0" applyNumberForma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179" fontId="2" fillId="35" borderId="13" xfId="0" applyNumberFormat="1" applyFont="1" applyFill="1" applyBorder="1" applyAlignment="1">
      <alignment/>
    </xf>
    <xf numFmtId="179" fontId="11" fillId="0" borderId="13" xfId="0" applyNumberFormat="1" applyFont="1" applyFill="1" applyBorder="1" applyAlignment="1">
      <alignment/>
    </xf>
    <xf numFmtId="179" fontId="17" fillId="0" borderId="13" xfId="0" applyNumberFormat="1" applyFont="1" applyFill="1" applyBorder="1" applyAlignment="1">
      <alignment/>
    </xf>
    <xf numFmtId="179" fontId="18" fillId="0" borderId="13" xfId="0" applyNumberFormat="1" applyFont="1" applyFill="1" applyBorder="1" applyAlignment="1">
      <alignment/>
    </xf>
    <xf numFmtId="179" fontId="6" fillId="33" borderId="12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179" fontId="2" fillId="0" borderId="16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179" fontId="0" fillId="0" borderId="10" xfId="0" applyNumberFormat="1" applyBorder="1" applyAlignment="1">
      <alignment/>
    </xf>
    <xf numFmtId="2" fontId="2" fillId="0" borderId="14" xfId="0" applyNumberFormat="1" applyFont="1" applyFill="1" applyBorder="1" applyAlignment="1">
      <alignment/>
    </xf>
    <xf numFmtId="179" fontId="0" fillId="0" borderId="16" xfId="0" applyNumberFormat="1" applyBorder="1" applyAlignment="1">
      <alignment/>
    </xf>
    <xf numFmtId="179" fontId="6" fillId="0" borderId="16" xfId="0" applyNumberFormat="1" applyFont="1" applyBorder="1" applyAlignment="1">
      <alignment/>
    </xf>
    <xf numFmtId="179" fontId="11" fillId="0" borderId="16" xfId="0" applyNumberFormat="1" applyFont="1" applyBorder="1" applyAlignment="1">
      <alignment/>
    </xf>
    <xf numFmtId="0" fontId="2" fillId="12" borderId="0" xfId="0" applyFont="1" applyFill="1" applyBorder="1" applyAlignment="1">
      <alignment horizontal="left"/>
    </xf>
    <xf numFmtId="0" fontId="2" fillId="12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33" borderId="15" xfId="0" applyFont="1" applyFill="1" applyBorder="1" applyAlignment="1">
      <alignment/>
    </xf>
    <xf numFmtId="0" fontId="2" fillId="0" borderId="18" xfId="0" applyNumberFormat="1" applyFont="1" applyBorder="1" applyAlignment="1">
      <alignment horizontal="right"/>
    </xf>
    <xf numFmtId="0" fontId="2" fillId="39" borderId="17" xfId="0" applyNumberFormat="1" applyFont="1" applyFill="1" applyBorder="1" applyAlignment="1">
      <alignment horizontal="center"/>
    </xf>
    <xf numFmtId="177" fontId="2" fillId="0" borderId="18" xfId="0" applyNumberFormat="1" applyFont="1" applyBorder="1" applyAlignment="1">
      <alignment horizontal="right"/>
    </xf>
    <xf numFmtId="191" fontId="2" fillId="35" borderId="22" xfId="0" applyNumberFormat="1" applyFont="1" applyFill="1" applyBorder="1" applyAlignment="1">
      <alignment/>
    </xf>
    <xf numFmtId="191" fontId="2" fillId="39" borderId="22" xfId="0" applyNumberFormat="1" applyFont="1" applyFill="1" applyBorder="1" applyAlignment="1">
      <alignment/>
    </xf>
    <xf numFmtId="191" fontId="2" fillId="41" borderId="22" xfId="0" applyNumberFormat="1" applyFont="1" applyFill="1" applyBorder="1" applyAlignment="1">
      <alignment/>
    </xf>
    <xf numFmtId="191" fontId="6" fillId="0" borderId="22" xfId="0" applyNumberFormat="1" applyFont="1" applyFill="1" applyBorder="1" applyAlignment="1">
      <alignment/>
    </xf>
    <xf numFmtId="191" fontId="6" fillId="39" borderId="22" xfId="0" applyNumberFormat="1" applyFont="1" applyFill="1" applyBorder="1" applyAlignment="1">
      <alignment/>
    </xf>
    <xf numFmtId="191" fontId="11" fillId="0" borderId="22" xfId="0" applyNumberFormat="1" applyFont="1" applyBorder="1" applyAlignment="1" applyProtection="1">
      <alignment/>
      <protection locked="0"/>
    </xf>
    <xf numFmtId="191" fontId="11" fillId="39" borderId="22" xfId="0" applyNumberFormat="1" applyFont="1" applyFill="1" applyBorder="1" applyAlignment="1" applyProtection="1">
      <alignment/>
      <protection locked="0"/>
    </xf>
    <xf numFmtId="191" fontId="6" fillId="0" borderId="22" xfId="0" applyNumberFormat="1" applyFont="1" applyBorder="1" applyAlignment="1">
      <alignment/>
    </xf>
    <xf numFmtId="191" fontId="6" fillId="40" borderId="22" xfId="0" applyNumberFormat="1" applyFont="1" applyFill="1" applyBorder="1" applyAlignment="1">
      <alignment/>
    </xf>
    <xf numFmtId="191" fontId="11" fillId="0" borderId="22" xfId="0" applyNumberFormat="1" applyFont="1" applyBorder="1" applyAlignment="1">
      <alignment/>
    </xf>
    <xf numFmtId="191" fontId="11" fillId="39" borderId="22" xfId="0" applyNumberFormat="1" applyFont="1" applyFill="1" applyBorder="1" applyAlignment="1">
      <alignment/>
    </xf>
    <xf numFmtId="191" fontId="23" fillId="12" borderId="22" xfId="0" applyNumberFormat="1" applyFont="1" applyFill="1" applyBorder="1" applyAlignment="1" applyProtection="1">
      <alignment/>
      <protection locked="0"/>
    </xf>
    <xf numFmtId="191" fontId="23" fillId="39" borderId="22" xfId="0" applyNumberFormat="1" applyFont="1" applyFill="1" applyBorder="1" applyAlignment="1" applyProtection="1">
      <alignment/>
      <protection locked="0"/>
    </xf>
    <xf numFmtId="191" fontId="2" fillId="40" borderId="22" xfId="0" applyNumberFormat="1" applyFont="1" applyFill="1" applyBorder="1" applyAlignment="1" applyProtection="1">
      <alignment/>
      <protection locked="0"/>
    </xf>
    <xf numFmtId="191" fontId="15" fillId="40" borderId="22" xfId="0" applyNumberFormat="1" applyFont="1" applyFill="1" applyBorder="1" applyAlignment="1" applyProtection="1">
      <alignment/>
      <protection locked="0"/>
    </xf>
    <xf numFmtId="191" fontId="11" fillId="40" borderId="22" xfId="0" applyNumberFormat="1" applyFont="1" applyFill="1" applyBorder="1" applyAlignment="1">
      <alignment/>
    </xf>
    <xf numFmtId="191" fontId="11" fillId="0" borderId="22" xfId="0" applyNumberFormat="1" applyFont="1" applyFill="1" applyBorder="1" applyAlignment="1" applyProtection="1">
      <alignment/>
      <protection locked="0"/>
    </xf>
    <xf numFmtId="191" fontId="21" fillId="0" borderId="22" xfId="0" applyNumberFormat="1" applyFont="1" applyBorder="1" applyAlignment="1" applyProtection="1">
      <alignment/>
      <protection locked="0"/>
    </xf>
    <xf numFmtId="191" fontId="6" fillId="39" borderId="22" xfId="0" applyNumberFormat="1" applyFont="1" applyFill="1" applyBorder="1" applyAlignment="1" applyProtection="1">
      <alignment/>
      <protection locked="0"/>
    </xf>
    <xf numFmtId="191" fontId="11" fillId="40" borderId="22" xfId="0" applyNumberFormat="1" applyFont="1" applyFill="1" applyBorder="1" applyAlignment="1" applyProtection="1">
      <alignment/>
      <protection locked="0"/>
    </xf>
    <xf numFmtId="191" fontId="6" fillId="0" borderId="22" xfId="0" applyNumberFormat="1" applyFont="1" applyBorder="1" applyAlignment="1" applyProtection="1">
      <alignment/>
      <protection locked="0"/>
    </xf>
    <xf numFmtId="191" fontId="11" fillId="0" borderId="22" xfId="0" applyNumberFormat="1" applyFont="1" applyBorder="1" applyAlignment="1">
      <alignment/>
    </xf>
    <xf numFmtId="191" fontId="0" fillId="39" borderId="22" xfId="0" applyNumberFormat="1" applyFont="1" applyFill="1" applyBorder="1" applyAlignment="1">
      <alignment/>
    </xf>
    <xf numFmtId="191" fontId="8" fillId="33" borderId="22" xfId="0" applyNumberFormat="1" applyFont="1" applyFill="1" applyBorder="1" applyAlignment="1">
      <alignment/>
    </xf>
    <xf numFmtId="0" fontId="2" fillId="35" borderId="13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177" fontId="2" fillId="0" borderId="22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179" fontId="0" fillId="0" borderId="22" xfId="0" applyNumberFormat="1" applyBorder="1" applyAlignment="1">
      <alignment/>
    </xf>
    <xf numFmtId="0" fontId="20" fillId="0" borderId="22" xfId="0" applyFont="1" applyFill="1" applyBorder="1" applyAlignment="1">
      <alignment horizontal="left"/>
    </xf>
    <xf numFmtId="4" fontId="2" fillId="0" borderId="22" xfId="0" applyNumberFormat="1" applyFont="1" applyFill="1" applyBorder="1" applyAlignment="1">
      <alignment horizontal="right"/>
    </xf>
    <xf numFmtId="0" fontId="2" fillId="35" borderId="22" xfId="0" applyFont="1" applyFill="1" applyBorder="1" applyAlignment="1">
      <alignment horizontal="left"/>
    </xf>
    <xf numFmtId="43" fontId="2" fillId="35" borderId="22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left"/>
    </xf>
    <xf numFmtId="43" fontId="6" fillId="0" borderId="22" xfId="0" applyNumberFormat="1" applyFont="1" applyFill="1" applyBorder="1" applyAlignment="1">
      <alignment horizontal="center"/>
    </xf>
    <xf numFmtId="179" fontId="6" fillId="0" borderId="22" xfId="0" applyNumberFormat="1" applyFont="1" applyBorder="1" applyAlignment="1">
      <alignment/>
    </xf>
    <xf numFmtId="0" fontId="20" fillId="0" borderId="22" xfId="0" applyFont="1" applyFill="1" applyBorder="1" applyAlignment="1">
      <alignment horizontal="center"/>
    </xf>
    <xf numFmtId="43" fontId="20" fillId="0" borderId="22" xfId="0" applyNumberFormat="1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/>
    </xf>
    <xf numFmtId="43" fontId="11" fillId="0" borderId="22" xfId="0" applyNumberFormat="1" applyFont="1" applyFill="1" applyBorder="1" applyAlignment="1">
      <alignment horizontal="center"/>
    </xf>
    <xf numFmtId="179" fontId="11" fillId="0" borderId="22" xfId="0" applyNumberFormat="1" applyFont="1" applyBorder="1" applyAlignment="1">
      <alignment/>
    </xf>
    <xf numFmtId="0" fontId="2" fillId="35" borderId="22" xfId="0" applyFont="1" applyFill="1" applyBorder="1" applyAlignment="1">
      <alignment horizontal="left"/>
    </xf>
    <xf numFmtId="43" fontId="2" fillId="35" borderId="22" xfId="0" applyNumberFormat="1" applyFont="1" applyFill="1" applyBorder="1" applyAlignment="1">
      <alignment/>
    </xf>
    <xf numFmtId="179" fontId="2" fillId="0" borderId="22" xfId="0" applyNumberFormat="1" applyFont="1" applyBorder="1" applyAlignment="1">
      <alignment/>
    </xf>
    <xf numFmtId="43" fontId="6" fillId="0" borderId="22" xfId="0" applyNumberFormat="1" applyFont="1" applyFill="1" applyBorder="1" applyAlignment="1">
      <alignment/>
    </xf>
    <xf numFmtId="43" fontId="6" fillId="39" borderId="22" xfId="0" applyNumberFormat="1" applyFont="1" applyFill="1" applyBorder="1" applyAlignment="1">
      <alignment/>
    </xf>
    <xf numFmtId="0" fontId="11" fillId="0" borderId="22" xfId="0" applyFont="1" applyFill="1" applyBorder="1" applyAlignment="1">
      <alignment/>
    </xf>
    <xf numFmtId="43" fontId="11" fillId="0" borderId="22" xfId="0" applyNumberFormat="1" applyFont="1" applyFill="1" applyBorder="1" applyAlignment="1" applyProtection="1">
      <alignment/>
      <protection locked="0"/>
    </xf>
    <xf numFmtId="43" fontId="11" fillId="39" borderId="22" xfId="0" applyNumberFormat="1" applyFont="1" applyFill="1" applyBorder="1" applyAlignment="1" applyProtection="1">
      <alignment/>
      <protection locked="0"/>
    </xf>
    <xf numFmtId="43" fontId="11" fillId="0" borderId="22" xfId="0" applyNumberFormat="1" applyFont="1" applyFill="1" applyBorder="1" applyAlignment="1">
      <alignment/>
    </xf>
    <xf numFmtId="0" fontId="11" fillId="0" borderId="22" xfId="0" applyFont="1" applyFill="1" applyBorder="1" applyAlignment="1">
      <alignment horizontal="right"/>
    </xf>
    <xf numFmtId="43" fontId="20" fillId="0" borderId="22" xfId="0" applyNumberFormat="1" applyFont="1" applyFill="1" applyBorder="1" applyAlignment="1">
      <alignment/>
    </xf>
    <xf numFmtId="43" fontId="6" fillId="39" borderId="22" xfId="0" applyNumberFormat="1" applyFont="1" applyFill="1" applyBorder="1" applyAlignment="1">
      <alignment horizontal="left"/>
    </xf>
    <xf numFmtId="179" fontId="11" fillId="40" borderId="22" xfId="0" applyNumberFormat="1" applyFont="1" applyFill="1" applyBorder="1" applyAlignment="1" applyProtection="1">
      <alignment/>
      <protection locked="0"/>
    </xf>
    <xf numFmtId="0" fontId="10" fillId="36" borderId="22" xfId="0" applyFont="1" applyFill="1" applyBorder="1" applyAlignment="1">
      <alignment/>
    </xf>
    <xf numFmtId="0" fontId="11" fillId="0" borderId="22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177" fontId="2" fillId="0" borderId="23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179" fontId="2" fillId="0" borderId="21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1" fillId="0" borderId="25" xfId="0" applyFont="1" applyFill="1" applyBorder="1" applyAlignment="1">
      <alignment/>
    </xf>
    <xf numFmtId="0" fontId="11" fillId="0" borderId="25" xfId="0" applyFont="1" applyFill="1" applyBorder="1" applyAlignment="1">
      <alignment horizontal="right"/>
    </xf>
    <xf numFmtId="43" fontId="11" fillId="0" borderId="25" xfId="0" applyNumberFormat="1" applyFont="1" applyFill="1" applyBorder="1" applyAlignment="1">
      <alignment/>
    </xf>
    <xf numFmtId="177" fontId="2" fillId="0" borderId="25" xfId="0" applyNumberFormat="1" applyFont="1" applyFill="1" applyBorder="1" applyAlignment="1">
      <alignment horizontal="center"/>
    </xf>
    <xf numFmtId="179" fontId="2" fillId="0" borderId="25" xfId="0" applyNumberFormat="1" applyFont="1" applyBorder="1" applyAlignment="1">
      <alignment/>
    </xf>
    <xf numFmtId="0" fontId="7" fillId="33" borderId="20" xfId="0" applyFont="1" applyFill="1" applyBorder="1" applyAlignment="1">
      <alignment/>
    </xf>
    <xf numFmtId="0" fontId="8" fillId="33" borderId="21" xfId="0" applyFont="1" applyFill="1" applyBorder="1" applyAlignment="1">
      <alignment horizontal="right"/>
    </xf>
    <xf numFmtId="0" fontId="8" fillId="8" borderId="21" xfId="0" applyFont="1" applyFill="1" applyBorder="1" applyAlignment="1">
      <alignment/>
    </xf>
    <xf numFmtId="43" fontId="8" fillId="8" borderId="21" xfId="0" applyNumberFormat="1" applyFont="1" applyFill="1" applyBorder="1" applyAlignment="1">
      <alignment/>
    </xf>
    <xf numFmtId="177" fontId="2" fillId="8" borderId="21" xfId="0" applyNumberFormat="1" applyFont="1" applyFill="1" applyBorder="1" applyAlignment="1">
      <alignment horizontal="center"/>
    </xf>
    <xf numFmtId="179" fontId="0" fillId="8" borderId="21" xfId="0" applyNumberFormat="1" applyFont="1" applyFill="1" applyBorder="1" applyAlignment="1">
      <alignment/>
    </xf>
    <xf numFmtId="0" fontId="2" fillId="38" borderId="21" xfId="0" applyNumberFormat="1" applyFont="1" applyFill="1" applyBorder="1" applyAlignment="1">
      <alignment horizontal="center"/>
    </xf>
    <xf numFmtId="0" fontId="2" fillId="38" borderId="23" xfId="0" applyNumberFormat="1" applyFont="1" applyFill="1" applyBorder="1" applyAlignment="1">
      <alignment horizontal="center"/>
    </xf>
    <xf numFmtId="190" fontId="2" fillId="38" borderId="22" xfId="0" applyNumberFormat="1" applyFont="1" applyFill="1" applyBorder="1" applyAlignment="1">
      <alignment horizontal="right"/>
    </xf>
    <xf numFmtId="190" fontId="20" fillId="38" borderId="22" xfId="0" applyNumberFormat="1" applyFont="1" applyFill="1" applyBorder="1" applyAlignment="1">
      <alignment/>
    </xf>
    <xf numFmtId="43" fontId="6" fillId="38" borderId="22" xfId="0" applyNumberFormat="1" applyFont="1" applyFill="1" applyBorder="1" applyAlignment="1">
      <alignment horizontal="center"/>
    </xf>
    <xf numFmtId="43" fontId="20" fillId="38" borderId="22" xfId="0" applyNumberFormat="1" applyFont="1" applyFill="1" applyBorder="1" applyAlignment="1">
      <alignment horizontal="center"/>
    </xf>
    <xf numFmtId="43" fontId="20" fillId="38" borderId="22" xfId="0" applyNumberFormat="1" applyFont="1" applyFill="1" applyBorder="1" applyAlignment="1">
      <alignment horizontal="center"/>
    </xf>
    <xf numFmtId="43" fontId="11" fillId="38" borderId="22" xfId="0" applyNumberFormat="1" applyFont="1" applyFill="1" applyBorder="1" applyAlignment="1" applyProtection="1">
      <alignment horizontal="center"/>
      <protection locked="0"/>
    </xf>
    <xf numFmtId="43" fontId="6" fillId="38" borderId="22" xfId="0" applyNumberFormat="1" applyFont="1" applyFill="1" applyBorder="1" applyAlignment="1">
      <alignment/>
    </xf>
    <xf numFmtId="43" fontId="11" fillId="38" borderId="22" xfId="0" applyNumberFormat="1" applyFont="1" applyFill="1" applyBorder="1" applyAlignment="1" applyProtection="1">
      <alignment/>
      <protection locked="0"/>
    </xf>
    <xf numFmtId="43" fontId="11" fillId="38" borderId="22" xfId="0" applyNumberFormat="1" applyFont="1" applyFill="1" applyBorder="1" applyAlignment="1">
      <alignment/>
    </xf>
    <xf numFmtId="43" fontId="10" fillId="38" borderId="22" xfId="0" applyNumberFormat="1" applyFont="1" applyFill="1" applyBorder="1" applyAlignment="1">
      <alignment/>
    </xf>
    <xf numFmtId="43" fontId="11" fillId="38" borderId="25" xfId="0" applyNumberFormat="1" applyFont="1" applyFill="1" applyBorder="1" applyAlignment="1">
      <alignment/>
    </xf>
    <xf numFmtId="43" fontId="2" fillId="6" borderId="22" xfId="0" applyNumberFormat="1" applyFont="1" applyFill="1" applyBorder="1" applyAlignment="1">
      <alignment horizontal="center"/>
    </xf>
    <xf numFmtId="177" fontId="2" fillId="6" borderId="22" xfId="0" applyNumberFormat="1" applyFont="1" applyFill="1" applyBorder="1" applyAlignment="1">
      <alignment horizontal="center"/>
    </xf>
    <xf numFmtId="179" fontId="0" fillId="6" borderId="22" xfId="0" applyNumberFormat="1" applyFill="1" applyBorder="1" applyAlignment="1">
      <alignment/>
    </xf>
    <xf numFmtId="43" fontId="2" fillId="6" borderId="22" xfId="0" applyNumberFormat="1" applyFont="1" applyFill="1" applyBorder="1" applyAlignment="1">
      <alignment/>
    </xf>
    <xf numFmtId="179" fontId="2" fillId="6" borderId="22" xfId="0" applyNumberFormat="1" applyFont="1" applyFill="1" applyBorder="1" applyAlignment="1">
      <alignment/>
    </xf>
    <xf numFmtId="179" fontId="2" fillId="0" borderId="16" xfId="0" applyNumberFormat="1" applyFont="1" applyBorder="1" applyAlignment="1">
      <alignment horizontal="center"/>
    </xf>
    <xf numFmtId="179" fontId="2" fillId="0" borderId="14" xfId="0" applyNumberFormat="1" applyFont="1" applyFill="1" applyBorder="1" applyAlignment="1">
      <alignment/>
    </xf>
    <xf numFmtId="0" fontId="2" fillId="6" borderId="0" xfId="0" applyFont="1" applyFill="1" applyBorder="1" applyAlignment="1">
      <alignment horizontal="left"/>
    </xf>
    <xf numFmtId="0" fontId="2" fillId="6" borderId="14" xfId="0" applyFont="1" applyFill="1" applyBorder="1" applyAlignment="1">
      <alignment horizontal="left"/>
    </xf>
    <xf numFmtId="43" fontId="2" fillId="6" borderId="16" xfId="0" applyNumberFormat="1" applyFont="1" applyFill="1" applyBorder="1" applyAlignment="1">
      <alignment horizontal="center"/>
    </xf>
    <xf numFmtId="179" fontId="59" fillId="6" borderId="16" xfId="0" applyNumberFormat="1" applyFont="1" applyFill="1" applyBorder="1" applyAlignment="1">
      <alignment horizontal="center"/>
    </xf>
    <xf numFmtId="4" fontId="2" fillId="6" borderId="16" xfId="0" applyNumberFormat="1" applyFont="1" applyFill="1" applyBorder="1" applyAlignment="1">
      <alignment/>
    </xf>
    <xf numFmtId="179" fontId="2" fillId="6" borderId="14" xfId="0" applyNumberFormat="1" applyFont="1" applyFill="1" applyBorder="1" applyAlignment="1">
      <alignment/>
    </xf>
    <xf numFmtId="43" fontId="2" fillId="6" borderId="16" xfId="0" applyNumberFormat="1" applyFont="1" applyFill="1" applyBorder="1" applyAlignment="1">
      <alignment/>
    </xf>
    <xf numFmtId="179" fontId="2" fillId="6" borderId="16" xfId="0" applyNumberFormat="1" applyFont="1" applyFill="1" applyBorder="1" applyAlignment="1">
      <alignment horizontal="center"/>
    </xf>
    <xf numFmtId="4" fontId="2" fillId="6" borderId="16" xfId="0" applyNumberFormat="1" applyFont="1" applyFill="1" applyBorder="1" applyAlignment="1">
      <alignment/>
    </xf>
    <xf numFmtId="0" fontId="9" fillId="6" borderId="11" xfId="0" applyFont="1" applyFill="1" applyBorder="1" applyAlignment="1">
      <alignment/>
    </xf>
    <xf numFmtId="43" fontId="8" fillId="6" borderId="10" xfId="0" applyNumberFormat="1" applyFont="1" applyFill="1" applyBorder="1" applyAlignment="1">
      <alignment/>
    </xf>
    <xf numFmtId="179" fontId="2" fillId="6" borderId="10" xfId="0" applyNumberFormat="1" applyFont="1" applyFill="1" applyBorder="1" applyAlignment="1">
      <alignment horizontal="center"/>
    </xf>
    <xf numFmtId="4" fontId="0" fillId="6" borderId="10" xfId="0" applyNumberFormat="1" applyFill="1" applyBorder="1" applyAlignment="1">
      <alignment/>
    </xf>
    <xf numFmtId="179" fontId="2" fillId="6" borderId="10" xfId="0" applyNumberFormat="1" applyFont="1" applyFill="1" applyBorder="1" applyAlignment="1">
      <alignment/>
    </xf>
    <xf numFmtId="177" fontId="0" fillId="0" borderId="22" xfId="0" applyNumberFormat="1" applyBorder="1" applyAlignment="1">
      <alignment horizontal="center"/>
    </xf>
    <xf numFmtId="177" fontId="0" fillId="6" borderId="22" xfId="0" applyNumberFormat="1" applyFill="1" applyBorder="1" applyAlignment="1">
      <alignment horizontal="center"/>
    </xf>
    <xf numFmtId="177" fontId="0" fillId="0" borderId="25" xfId="0" applyNumberFormat="1" applyBorder="1" applyAlignment="1">
      <alignment horizontal="center"/>
    </xf>
    <xf numFmtId="177" fontId="0" fillId="8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6" borderId="0" xfId="0" applyFont="1" applyFill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1"/>
  <sheetViews>
    <sheetView tabSelected="1" zoomScalePageLayoutView="0" workbookViewId="0" topLeftCell="A13">
      <selection activeCell="A1" sqref="A1:H218"/>
    </sheetView>
  </sheetViews>
  <sheetFormatPr defaultColWidth="9.00390625" defaultRowHeight="12.75"/>
  <cols>
    <col min="1" max="1" width="5.125" style="16" customWidth="1"/>
    <col min="2" max="2" width="7.00390625" style="0" customWidth="1"/>
    <col min="3" max="3" width="39.625" style="0" customWidth="1"/>
    <col min="4" max="4" width="17.875" style="117" customWidth="1"/>
    <col min="5" max="5" width="22.875" style="128" customWidth="1"/>
    <col min="6" max="6" width="17.875" style="48" customWidth="1"/>
    <col min="7" max="7" width="17.875" style="5" customWidth="1"/>
    <col min="8" max="8" width="17.375" style="0" customWidth="1"/>
  </cols>
  <sheetData>
    <row r="1" ht="12.75">
      <c r="G1"/>
    </row>
    <row r="2" spans="2:7" ht="12.75">
      <c r="B2" s="312" t="s">
        <v>328</v>
      </c>
      <c r="C2" s="312"/>
      <c r="D2" s="312"/>
      <c r="G2"/>
    </row>
    <row r="3" spans="3:7" ht="13.5" thickBot="1">
      <c r="C3" s="1"/>
      <c r="D3" s="118"/>
      <c r="E3" s="129"/>
      <c r="F3" s="62"/>
      <c r="G3"/>
    </row>
    <row r="4" spans="1:8" ht="24.75" customHeight="1" thickBot="1">
      <c r="A4" s="33" t="s">
        <v>136</v>
      </c>
      <c r="B4" s="2" t="s">
        <v>62</v>
      </c>
      <c r="C4" s="2" t="s">
        <v>161</v>
      </c>
      <c r="D4" s="125" t="s">
        <v>319</v>
      </c>
      <c r="E4" s="136" t="s">
        <v>320</v>
      </c>
      <c r="F4" s="63" t="s">
        <v>322</v>
      </c>
      <c r="G4" s="168" t="s">
        <v>324</v>
      </c>
      <c r="H4" s="169" t="s">
        <v>321</v>
      </c>
    </row>
    <row r="5" spans="1:8" ht="13.5" thickBot="1">
      <c r="A5" s="34"/>
      <c r="B5" s="60"/>
      <c r="C5" s="74"/>
      <c r="D5" s="191">
        <v>1</v>
      </c>
      <c r="E5" s="192">
        <v>2</v>
      </c>
      <c r="F5" s="193">
        <v>3</v>
      </c>
      <c r="G5" s="168">
        <v>4</v>
      </c>
      <c r="H5" s="168">
        <v>5</v>
      </c>
    </row>
    <row r="6" spans="1:8" s="44" customFormat="1" ht="35.25" customHeight="1">
      <c r="A6" s="51">
        <v>411</v>
      </c>
      <c r="B6" s="32"/>
      <c r="C6" s="32" t="s">
        <v>162</v>
      </c>
      <c r="D6" s="194">
        <f>+D7</f>
        <v>125503640</v>
      </c>
      <c r="E6" s="195">
        <f>E7</f>
        <v>12081440</v>
      </c>
      <c r="F6" s="196">
        <f>E6/D6+SUM(D6+E6)</f>
        <v>137585080.09626368</v>
      </c>
      <c r="G6" s="196">
        <f>SUM(H6-F6)</f>
        <v>17789919.903736323</v>
      </c>
      <c r="H6" s="195">
        <f>H7</f>
        <v>155375000</v>
      </c>
    </row>
    <row r="7" spans="1:8" s="28" customFormat="1" ht="12.75">
      <c r="A7" s="52"/>
      <c r="B7" s="22">
        <v>4111</v>
      </c>
      <c r="C7" s="22" t="s">
        <v>163</v>
      </c>
      <c r="D7" s="197">
        <f>SUM(D8:D9)</f>
        <v>125503640</v>
      </c>
      <c r="E7" s="198">
        <f>SUM(E8:E9)</f>
        <v>12081440</v>
      </c>
      <c r="F7" s="196">
        <f>E7/D7+SUM(D7:E7)</f>
        <v>137585080.09626368</v>
      </c>
      <c r="G7" s="196">
        <f aca="true" t="shared" si="0" ref="G7:G32">SUM(H7-F7)</f>
        <v>17789919.903736323</v>
      </c>
      <c r="H7" s="198">
        <f>SUM(H8:H9)</f>
        <v>155375000</v>
      </c>
    </row>
    <row r="8" spans="1:8" s="20" customFormat="1" ht="12.75">
      <c r="A8" s="54"/>
      <c r="B8" s="23" t="s">
        <v>164</v>
      </c>
      <c r="C8" s="19" t="s">
        <v>165</v>
      </c>
      <c r="D8" s="199">
        <v>125503640</v>
      </c>
      <c r="E8" s="200">
        <v>12081440</v>
      </c>
      <c r="F8" s="196">
        <f>E8/D8+SUM(D8:E8)</f>
        <v>137585080.09626368</v>
      </c>
      <c r="G8" s="196">
        <f t="shared" si="0"/>
        <v>17789919.903736323</v>
      </c>
      <c r="H8" s="200">
        <v>155375000</v>
      </c>
    </row>
    <row r="9" spans="1:8" s="20" customFormat="1" ht="12.75">
      <c r="A9" s="54"/>
      <c r="B9" s="23">
        <v>411151</v>
      </c>
      <c r="C9" s="19" t="s">
        <v>307</v>
      </c>
      <c r="D9" s="199"/>
      <c r="E9" s="200">
        <v>0</v>
      </c>
      <c r="F9" s="196"/>
      <c r="G9" s="196">
        <f t="shared" si="0"/>
        <v>0</v>
      </c>
      <c r="H9" s="200">
        <v>0</v>
      </c>
    </row>
    <row r="10" spans="1:8" s="44" customFormat="1" ht="35.25" customHeight="1">
      <c r="A10" s="51">
        <v>412</v>
      </c>
      <c r="B10" s="46"/>
      <c r="C10" s="32" t="s">
        <v>166</v>
      </c>
      <c r="D10" s="194">
        <f>D11+D13+D15</f>
        <v>20896360</v>
      </c>
      <c r="E10" s="195">
        <f>E11+E13+E15</f>
        <v>2011560</v>
      </c>
      <c r="F10" s="196">
        <f>E10/D10+SUM(D10:E10)</f>
        <v>22907920.096263655</v>
      </c>
      <c r="G10" s="196">
        <f t="shared" si="0"/>
        <v>3703079.9037363455</v>
      </c>
      <c r="H10" s="195">
        <f>H11+H13+H15</f>
        <v>26611000</v>
      </c>
    </row>
    <row r="11" spans="1:8" s="25" customFormat="1" ht="12.75">
      <c r="A11" s="55"/>
      <c r="B11" s="22">
        <v>4112</v>
      </c>
      <c r="C11" s="22" t="s">
        <v>167</v>
      </c>
      <c r="D11" s="201">
        <f>D12</f>
        <v>14432920</v>
      </c>
      <c r="E11" s="202">
        <f>E12</f>
        <v>1389366</v>
      </c>
      <c r="F11" s="196">
        <f>E11/D11+SUM(D11:E11)</f>
        <v>15822286.09626368</v>
      </c>
      <c r="G11" s="196">
        <f t="shared" si="0"/>
        <v>2557820.9037363194</v>
      </c>
      <c r="H11" s="202">
        <f>H12</f>
        <v>18380107</v>
      </c>
    </row>
    <row r="12" spans="1:8" s="20" customFormat="1" ht="12.75">
      <c r="A12" s="54"/>
      <c r="B12" s="23">
        <v>412111</v>
      </c>
      <c r="C12" s="19" t="s">
        <v>167</v>
      </c>
      <c r="D12" s="199">
        <v>14432920</v>
      </c>
      <c r="E12" s="200">
        <v>1389366</v>
      </c>
      <c r="F12" s="196">
        <f>E12/D12+SUM(D12:E12)</f>
        <v>15822286.09626368</v>
      </c>
      <c r="G12" s="196">
        <f t="shared" si="0"/>
        <v>2557820.9037363194</v>
      </c>
      <c r="H12" s="200">
        <v>18380107</v>
      </c>
    </row>
    <row r="13" spans="1:8" s="25" customFormat="1" ht="12.75">
      <c r="A13" s="55"/>
      <c r="B13" s="22">
        <v>4122</v>
      </c>
      <c r="C13" s="22" t="s">
        <v>168</v>
      </c>
      <c r="D13" s="201">
        <f>D14</f>
        <v>6463440</v>
      </c>
      <c r="E13" s="198">
        <f>E14</f>
        <v>622194</v>
      </c>
      <c r="F13" s="196">
        <f>E13/D13+SUM(D13:E13)</f>
        <v>7085634.0962636</v>
      </c>
      <c r="G13" s="196">
        <f t="shared" si="0"/>
        <v>1145258.9037364004</v>
      </c>
      <c r="H13" s="198">
        <f>H14</f>
        <v>8230893</v>
      </c>
    </row>
    <row r="14" spans="1:8" s="20" customFormat="1" ht="12.75">
      <c r="A14" s="54"/>
      <c r="B14" s="23">
        <v>412211</v>
      </c>
      <c r="C14" s="19" t="s">
        <v>168</v>
      </c>
      <c r="D14" s="199">
        <v>6463440</v>
      </c>
      <c r="E14" s="200">
        <v>622194</v>
      </c>
      <c r="F14" s="196">
        <f>E14/D14+SUM(D14:E14)</f>
        <v>7085634.0962636</v>
      </c>
      <c r="G14" s="196">
        <f t="shared" si="0"/>
        <v>1145258.9037364004</v>
      </c>
      <c r="H14" s="200">
        <v>8230893</v>
      </c>
    </row>
    <row r="15" spans="1:8" s="25" customFormat="1" ht="12.75">
      <c r="A15" s="55"/>
      <c r="B15" s="22">
        <v>4123</v>
      </c>
      <c r="C15" s="22" t="s">
        <v>169</v>
      </c>
      <c r="D15" s="201"/>
      <c r="E15" s="198">
        <f>E16</f>
        <v>0</v>
      </c>
      <c r="F15" s="196">
        <v>0</v>
      </c>
      <c r="G15" s="196">
        <f t="shared" si="0"/>
        <v>0</v>
      </c>
      <c r="H15" s="198">
        <f>H16</f>
        <v>0</v>
      </c>
    </row>
    <row r="16" spans="1:8" s="20" customFormat="1" ht="12.75">
      <c r="A16" s="54"/>
      <c r="B16" s="23">
        <v>412311</v>
      </c>
      <c r="C16" s="19" t="s">
        <v>169</v>
      </c>
      <c r="D16" s="199"/>
      <c r="E16" s="200"/>
      <c r="F16" s="196"/>
      <c r="G16" s="196"/>
      <c r="H16" s="200"/>
    </row>
    <row r="17" spans="1:8" s="44" customFormat="1" ht="35.25" customHeight="1">
      <c r="A17" s="51">
        <v>413</v>
      </c>
      <c r="B17" s="46"/>
      <c r="C17" s="32" t="s">
        <v>170</v>
      </c>
      <c r="D17" s="194">
        <f>D19</f>
        <v>0</v>
      </c>
      <c r="E17" s="195">
        <f>E19</f>
        <v>0</v>
      </c>
      <c r="F17" s="196"/>
      <c r="G17" s="196">
        <f t="shared" si="0"/>
        <v>0</v>
      </c>
      <c r="H17" s="195">
        <f>H19</f>
        <v>0</v>
      </c>
    </row>
    <row r="18" spans="1:8" s="42" customFormat="1" ht="12.75">
      <c r="A18" s="55"/>
      <c r="B18" s="22">
        <v>4131</v>
      </c>
      <c r="C18" s="22" t="s">
        <v>119</v>
      </c>
      <c r="D18" s="197">
        <f>D19</f>
        <v>0</v>
      </c>
      <c r="E18" s="198">
        <f>E19</f>
        <v>0</v>
      </c>
      <c r="F18" s="196"/>
      <c r="G18" s="196">
        <f t="shared" si="0"/>
        <v>0</v>
      </c>
      <c r="H18" s="198">
        <f>H19</f>
        <v>0</v>
      </c>
    </row>
    <row r="19" spans="1:8" s="20" customFormat="1" ht="13.5" customHeight="1">
      <c r="A19" s="54"/>
      <c r="B19" s="23">
        <v>413139</v>
      </c>
      <c r="C19" s="19" t="s">
        <v>171</v>
      </c>
      <c r="D19" s="203">
        <v>0</v>
      </c>
      <c r="E19" s="204">
        <v>0</v>
      </c>
      <c r="F19" s="196"/>
      <c r="G19" s="196">
        <f t="shared" si="0"/>
        <v>0</v>
      </c>
      <c r="H19" s="204">
        <v>0</v>
      </c>
    </row>
    <row r="20" spans="1:8" s="43" customFormat="1" ht="35.25" customHeight="1">
      <c r="A20" s="51">
        <v>414</v>
      </c>
      <c r="B20" s="46"/>
      <c r="C20" s="32" t="s">
        <v>172</v>
      </c>
      <c r="D20" s="194">
        <f>D21+D26+D30</f>
        <v>1175050</v>
      </c>
      <c r="E20" s="195">
        <f>E21+E26+E30</f>
        <v>0</v>
      </c>
      <c r="F20" s="196">
        <f>E20/D20+SUM(D20:E20)</f>
        <v>1175050</v>
      </c>
      <c r="G20" s="194">
        <v>92000</v>
      </c>
      <c r="H20" s="194">
        <f>H21+H26+H30</f>
        <v>1267050</v>
      </c>
    </row>
    <row r="21" spans="1:8" s="25" customFormat="1" ht="12.75">
      <c r="A21" s="55"/>
      <c r="B21" s="22">
        <v>4141</v>
      </c>
      <c r="C21" s="22" t="s">
        <v>173</v>
      </c>
      <c r="D21" s="198">
        <f>SUM(D22:D25)</f>
        <v>0</v>
      </c>
      <c r="E21" s="198">
        <f>SUM(E22:E25)</f>
        <v>0</v>
      </c>
      <c r="F21" s="196"/>
      <c r="G21" s="196"/>
      <c r="H21" s="198">
        <f>SUM(H22:H25)</f>
        <v>15000</v>
      </c>
    </row>
    <row r="22" spans="1:8" s="20" customFormat="1" ht="12.75">
      <c r="A22" s="54"/>
      <c r="B22" s="19">
        <v>414111</v>
      </c>
      <c r="C22" s="19" t="s">
        <v>7</v>
      </c>
      <c r="D22" s="200"/>
      <c r="E22" s="200"/>
      <c r="F22" s="196"/>
      <c r="G22" s="196"/>
      <c r="H22" s="200"/>
    </row>
    <row r="23" spans="1:8" s="20" customFormat="1" ht="12.75">
      <c r="A23" s="54"/>
      <c r="B23" s="19">
        <v>414121</v>
      </c>
      <c r="C23" s="19" t="s">
        <v>8</v>
      </c>
      <c r="D23" s="200"/>
      <c r="E23" s="200"/>
      <c r="F23" s="196"/>
      <c r="G23" s="196">
        <v>0</v>
      </c>
      <c r="H23" s="200"/>
    </row>
    <row r="24" spans="1:8" s="20" customFormat="1" ht="12.75">
      <c r="A24" s="54"/>
      <c r="B24" s="19">
        <v>414131</v>
      </c>
      <c r="C24" s="19" t="s">
        <v>9</v>
      </c>
      <c r="D24" s="200"/>
      <c r="E24" s="200"/>
      <c r="F24" s="196"/>
      <c r="G24" s="196">
        <v>15000</v>
      </c>
      <c r="H24" s="200">
        <v>15000</v>
      </c>
    </row>
    <row r="25" spans="1:8" s="20" customFormat="1" ht="12.75">
      <c r="A25" s="54"/>
      <c r="B25" s="19">
        <v>414141</v>
      </c>
      <c r="C25" s="19" t="s">
        <v>288</v>
      </c>
      <c r="D25" s="200"/>
      <c r="E25" s="200"/>
      <c r="F25" s="196"/>
      <c r="G25" s="196"/>
      <c r="H25" s="200"/>
    </row>
    <row r="26" spans="1:8" s="25" customFormat="1" ht="12.75">
      <c r="A26" s="55"/>
      <c r="B26" s="24">
        <v>4143</v>
      </c>
      <c r="C26" s="24" t="s">
        <v>174</v>
      </c>
      <c r="D26" s="201">
        <f>SUM(D27:D29)</f>
        <v>1120050</v>
      </c>
      <c r="E26" s="198">
        <f>SUM(E27:E29)</f>
        <v>0</v>
      </c>
      <c r="F26" s="196">
        <f>E26/D26+SUM(D26:E26)</f>
        <v>1120050</v>
      </c>
      <c r="G26" s="196">
        <v>0</v>
      </c>
      <c r="H26" s="198">
        <f>SUM(H27:H29)</f>
        <v>1120050</v>
      </c>
    </row>
    <row r="27" spans="1:8" s="21" customFormat="1" ht="12.75">
      <c r="A27" s="56"/>
      <c r="B27" s="19">
        <v>414311</v>
      </c>
      <c r="C27" s="19" t="s">
        <v>316</v>
      </c>
      <c r="D27" s="204">
        <v>1120050</v>
      </c>
      <c r="E27" s="204"/>
      <c r="F27" s="196">
        <f>E27/D27+SUM(D27:E27)</f>
        <v>1120050</v>
      </c>
      <c r="G27" s="196">
        <v>0</v>
      </c>
      <c r="H27" s="198">
        <v>1120050</v>
      </c>
    </row>
    <row r="28" spans="1:8" s="21" customFormat="1" ht="12.75">
      <c r="A28" s="56"/>
      <c r="B28" s="19">
        <v>414312</v>
      </c>
      <c r="C28" s="19" t="s">
        <v>297</v>
      </c>
      <c r="D28" s="204">
        <v>0</v>
      </c>
      <c r="E28" s="204">
        <v>0</v>
      </c>
      <c r="F28" s="196"/>
      <c r="G28" s="196">
        <f t="shared" si="0"/>
        <v>0</v>
      </c>
      <c r="H28" s="204">
        <v>0</v>
      </c>
    </row>
    <row r="29" spans="1:8" s="21" customFormat="1" ht="12.75">
      <c r="A29" s="56"/>
      <c r="B29" s="19">
        <v>414314</v>
      </c>
      <c r="C29" s="19" t="s">
        <v>311</v>
      </c>
      <c r="D29" s="204">
        <v>0</v>
      </c>
      <c r="E29" s="204">
        <v>0</v>
      </c>
      <c r="F29" s="196"/>
      <c r="G29" s="196">
        <f t="shared" si="0"/>
        <v>0</v>
      </c>
      <c r="H29" s="204">
        <v>0</v>
      </c>
    </row>
    <row r="30" spans="1:8" s="26" customFormat="1" ht="12.75">
      <c r="A30" s="57"/>
      <c r="B30" s="24">
        <v>4144</v>
      </c>
      <c r="C30" s="24" t="s">
        <v>175</v>
      </c>
      <c r="D30" s="198">
        <f>D31+D33</f>
        <v>55000</v>
      </c>
      <c r="E30" s="198">
        <f>E31+E33</f>
        <v>0</v>
      </c>
      <c r="F30" s="196"/>
      <c r="G30" s="196">
        <v>77000</v>
      </c>
      <c r="H30" s="198">
        <f>SUM(D30+G30)</f>
        <v>132000</v>
      </c>
    </row>
    <row r="31" spans="1:8" s="21" customFormat="1" ht="12.75">
      <c r="A31" s="56"/>
      <c r="B31" s="19">
        <v>414411</v>
      </c>
      <c r="C31" s="19" t="s">
        <v>6</v>
      </c>
      <c r="D31" s="200"/>
      <c r="E31" s="200"/>
      <c r="F31" s="196"/>
      <c r="G31" s="196">
        <v>77000</v>
      </c>
      <c r="H31" s="200">
        <v>77000</v>
      </c>
    </row>
    <row r="32" spans="1:8" s="21" customFormat="1" ht="12.75">
      <c r="A32" s="56"/>
      <c r="B32" s="19">
        <v>414412</v>
      </c>
      <c r="C32" s="19" t="s">
        <v>312</v>
      </c>
      <c r="D32" s="200">
        <v>0</v>
      </c>
      <c r="E32" s="200">
        <v>0</v>
      </c>
      <c r="F32" s="196"/>
      <c r="G32" s="196">
        <f t="shared" si="0"/>
        <v>0</v>
      </c>
      <c r="H32" s="200">
        <v>0</v>
      </c>
    </row>
    <row r="33" spans="1:8" s="21" customFormat="1" ht="12.75">
      <c r="A33" s="56"/>
      <c r="B33" s="19">
        <v>414419</v>
      </c>
      <c r="C33" s="19" t="s">
        <v>257</v>
      </c>
      <c r="D33" s="200">
        <v>55000</v>
      </c>
      <c r="E33" s="200">
        <v>0</v>
      </c>
      <c r="F33" s="196">
        <v>55000</v>
      </c>
      <c r="G33" s="196"/>
      <c r="H33" s="200">
        <v>55000</v>
      </c>
    </row>
    <row r="34" spans="1:8" s="21" customFormat="1" ht="27" customHeight="1">
      <c r="A34" s="110">
        <v>415</v>
      </c>
      <c r="B34" s="109"/>
      <c r="C34" s="186" t="s">
        <v>277</v>
      </c>
      <c r="D34" s="205">
        <f>D35</f>
        <v>8923625</v>
      </c>
      <c r="E34" s="206">
        <f>E35</f>
        <v>708950</v>
      </c>
      <c r="F34" s="196">
        <f aca="true" t="shared" si="1" ref="F34:F46">E34/D34+SUM(D34:E34)</f>
        <v>9632575.079446413</v>
      </c>
      <c r="G34" s="196">
        <f aca="true" t="shared" si="2" ref="G34:G69">SUM(H34-F34)</f>
        <v>574999.9205535874</v>
      </c>
      <c r="H34" s="206">
        <f>H35</f>
        <v>10207575</v>
      </c>
    </row>
    <row r="35" spans="1:8" s="26" customFormat="1" ht="12.75">
      <c r="A35" s="57"/>
      <c r="B35" s="24">
        <v>4151</v>
      </c>
      <c r="C35" s="24" t="s">
        <v>176</v>
      </c>
      <c r="D35" s="201">
        <f>SUM(D36)</f>
        <v>8923625</v>
      </c>
      <c r="E35" s="198">
        <f>E36</f>
        <v>708950</v>
      </c>
      <c r="F35" s="196">
        <f t="shared" si="1"/>
        <v>9632575.079446413</v>
      </c>
      <c r="G35" s="196">
        <f t="shared" si="2"/>
        <v>574999.9205535874</v>
      </c>
      <c r="H35" s="198">
        <f>H36</f>
        <v>10207575</v>
      </c>
    </row>
    <row r="36" spans="1:8" s="21" customFormat="1" ht="12.75">
      <c r="A36" s="56"/>
      <c r="B36" s="19">
        <v>415112</v>
      </c>
      <c r="C36" s="19" t="s">
        <v>153</v>
      </c>
      <c r="D36" s="199">
        <v>8923625</v>
      </c>
      <c r="E36" s="200">
        <v>708950</v>
      </c>
      <c r="F36" s="196">
        <f t="shared" si="1"/>
        <v>9632575.079446413</v>
      </c>
      <c r="G36" s="196">
        <v>575000</v>
      </c>
      <c r="H36" s="200">
        <v>10207575</v>
      </c>
    </row>
    <row r="37" spans="1:8" s="21" customFormat="1" ht="33" customHeight="1">
      <c r="A37" s="112">
        <v>416</v>
      </c>
      <c r="B37" s="111"/>
      <c r="C37" s="187" t="s">
        <v>278</v>
      </c>
      <c r="D37" s="207">
        <f>D38</f>
        <v>1569000</v>
      </c>
      <c r="E37" s="207">
        <f>E38</f>
        <v>0</v>
      </c>
      <c r="F37" s="196">
        <f t="shared" si="1"/>
        <v>1569000</v>
      </c>
      <c r="G37" s="196">
        <f t="shared" si="2"/>
        <v>0</v>
      </c>
      <c r="H37" s="207">
        <f>H38</f>
        <v>1569000</v>
      </c>
    </row>
    <row r="38" spans="1:8" s="21" customFormat="1" ht="15.75" customHeight="1">
      <c r="A38" s="113"/>
      <c r="B38" s="114">
        <v>4161</v>
      </c>
      <c r="C38" s="164" t="s">
        <v>279</v>
      </c>
      <c r="D38" s="208">
        <f>D39</f>
        <v>1569000</v>
      </c>
      <c r="E38" s="208">
        <f>E39</f>
        <v>0</v>
      </c>
      <c r="F38" s="196">
        <f t="shared" si="1"/>
        <v>1569000</v>
      </c>
      <c r="G38" s="196">
        <f t="shared" si="2"/>
        <v>0</v>
      </c>
      <c r="H38" s="208">
        <f>H39</f>
        <v>1569000</v>
      </c>
    </row>
    <row r="39" spans="1:8" s="21" customFormat="1" ht="15.75" customHeight="1">
      <c r="A39" s="113"/>
      <c r="B39" s="115">
        <v>416111</v>
      </c>
      <c r="C39" s="116" t="s">
        <v>279</v>
      </c>
      <c r="D39" s="200">
        <v>1569000</v>
      </c>
      <c r="E39" s="200"/>
      <c r="F39" s="196">
        <f t="shared" si="1"/>
        <v>1569000</v>
      </c>
      <c r="G39" s="196">
        <f t="shared" si="2"/>
        <v>0</v>
      </c>
      <c r="H39" s="200">
        <v>1569000</v>
      </c>
    </row>
    <row r="40" spans="1:8" s="17" customFormat="1" ht="35.25" customHeight="1">
      <c r="A40" s="51">
        <v>421</v>
      </c>
      <c r="B40" s="32"/>
      <c r="C40" s="32" t="s">
        <v>177</v>
      </c>
      <c r="D40" s="194">
        <f>D41+D44+D50+D56+D62+D73</f>
        <v>9719075</v>
      </c>
      <c r="E40" s="194">
        <f>E41+E44+E50+E56+E62+E73</f>
        <v>22000</v>
      </c>
      <c r="F40" s="196">
        <f t="shared" si="1"/>
        <v>9741075.00226359</v>
      </c>
      <c r="G40" s="196">
        <f t="shared" si="2"/>
        <v>1500980.88773641</v>
      </c>
      <c r="H40" s="194">
        <f>H41+H44+H50+H56+H62+H73</f>
        <v>11242055.89</v>
      </c>
    </row>
    <row r="41" spans="1:8" s="27" customFormat="1" ht="12.75">
      <c r="A41" s="52"/>
      <c r="B41" s="22">
        <v>4211</v>
      </c>
      <c r="C41" s="22" t="s">
        <v>178</v>
      </c>
      <c r="D41" s="197">
        <f>SUM(D42:D43)</f>
        <v>269575</v>
      </c>
      <c r="E41" s="198">
        <f>SUM(E42:E43)</f>
        <v>0</v>
      </c>
      <c r="F41" s="196">
        <f t="shared" si="1"/>
        <v>269575</v>
      </c>
      <c r="G41" s="196">
        <f t="shared" si="2"/>
        <v>75000</v>
      </c>
      <c r="H41" s="198">
        <f>SUM(H42:H43)</f>
        <v>344575</v>
      </c>
    </row>
    <row r="42" spans="1:8" s="20" customFormat="1" ht="12.75">
      <c r="A42" s="54"/>
      <c r="B42" s="19">
        <v>421111</v>
      </c>
      <c r="C42" s="19" t="s">
        <v>51</v>
      </c>
      <c r="D42" s="199">
        <v>250000</v>
      </c>
      <c r="E42" s="200"/>
      <c r="F42" s="196">
        <f t="shared" si="1"/>
        <v>250000</v>
      </c>
      <c r="G42" s="196">
        <f t="shared" si="2"/>
        <v>75000</v>
      </c>
      <c r="H42" s="200">
        <v>325000</v>
      </c>
    </row>
    <row r="43" spans="1:8" s="20" customFormat="1" ht="12.75">
      <c r="A43" s="54"/>
      <c r="B43" s="19">
        <v>421121</v>
      </c>
      <c r="C43" s="19" t="s">
        <v>79</v>
      </c>
      <c r="D43" s="203">
        <v>19575</v>
      </c>
      <c r="E43" s="209"/>
      <c r="F43" s="196">
        <f t="shared" si="1"/>
        <v>19575</v>
      </c>
      <c r="G43" s="196">
        <f t="shared" si="2"/>
        <v>0</v>
      </c>
      <c r="H43" s="209">
        <v>19575</v>
      </c>
    </row>
    <row r="44" spans="1:8" s="25" customFormat="1" ht="12.75">
      <c r="A44" s="55"/>
      <c r="B44" s="24">
        <v>4212</v>
      </c>
      <c r="C44" s="24" t="s">
        <v>179</v>
      </c>
      <c r="D44" s="201">
        <f>SUM(D45:D49)</f>
        <v>7060000</v>
      </c>
      <c r="E44" s="198">
        <f>SUM(E45:E49)</f>
        <v>0</v>
      </c>
      <c r="F44" s="196">
        <f t="shared" si="1"/>
        <v>7060000</v>
      </c>
      <c r="G44" s="196">
        <f t="shared" si="2"/>
        <v>546880.8900000006</v>
      </c>
      <c r="H44" s="198">
        <f>SUM(H45:H49)</f>
        <v>7606880.890000001</v>
      </c>
    </row>
    <row r="45" spans="1:8" s="21" customFormat="1" ht="12.75">
      <c r="A45" s="54"/>
      <c r="B45" s="19">
        <v>421211</v>
      </c>
      <c r="C45" s="19" t="s">
        <v>10</v>
      </c>
      <c r="D45" s="204">
        <v>2500000</v>
      </c>
      <c r="E45" s="204"/>
      <c r="F45" s="196">
        <f t="shared" si="1"/>
        <v>2500000</v>
      </c>
      <c r="G45" s="196">
        <f t="shared" si="2"/>
        <v>546880.8900000001</v>
      </c>
      <c r="H45" s="204">
        <v>3046880.89</v>
      </c>
    </row>
    <row r="46" spans="1:8" s="21" customFormat="1" ht="12.75">
      <c r="A46" s="54"/>
      <c r="B46" s="19">
        <v>421221</v>
      </c>
      <c r="C46" s="19" t="s">
        <v>11</v>
      </c>
      <c r="D46" s="200">
        <v>2660000</v>
      </c>
      <c r="E46" s="200"/>
      <c r="F46" s="196">
        <f t="shared" si="1"/>
        <v>2660000</v>
      </c>
      <c r="G46" s="196">
        <f t="shared" si="2"/>
        <v>0</v>
      </c>
      <c r="H46" s="200">
        <v>2660000</v>
      </c>
    </row>
    <row r="47" spans="1:8" s="21" customFormat="1" ht="12.75">
      <c r="A47" s="54"/>
      <c r="B47" s="19">
        <v>421223</v>
      </c>
      <c r="C47" s="19" t="s">
        <v>237</v>
      </c>
      <c r="D47" s="200">
        <v>0</v>
      </c>
      <c r="E47" s="200">
        <v>0</v>
      </c>
      <c r="F47" s="196"/>
      <c r="G47" s="196">
        <f t="shared" si="2"/>
        <v>0</v>
      </c>
      <c r="H47" s="200">
        <v>0</v>
      </c>
    </row>
    <row r="48" spans="1:8" s="21" customFormat="1" ht="12.75">
      <c r="A48" s="54"/>
      <c r="B48" s="19">
        <v>421224</v>
      </c>
      <c r="C48" s="19" t="s">
        <v>12</v>
      </c>
      <c r="D48" s="200">
        <v>1900000</v>
      </c>
      <c r="E48" s="200"/>
      <c r="F48" s="196">
        <f>E48/D48+SUM(D48:E48)</f>
        <v>1900000</v>
      </c>
      <c r="G48" s="196">
        <f t="shared" si="2"/>
        <v>0</v>
      </c>
      <c r="H48" s="200">
        <v>1900000</v>
      </c>
    </row>
    <row r="49" spans="1:8" s="21" customFormat="1" ht="12.75">
      <c r="A49" s="54"/>
      <c r="B49" s="19">
        <v>421225</v>
      </c>
      <c r="C49" s="19" t="s">
        <v>35</v>
      </c>
      <c r="D49" s="203"/>
      <c r="E49" s="204">
        <v>0</v>
      </c>
      <c r="F49" s="196"/>
      <c r="G49" s="196">
        <f t="shared" si="2"/>
        <v>0</v>
      </c>
      <c r="H49" s="204">
        <v>0</v>
      </c>
    </row>
    <row r="50" spans="1:8" s="26" customFormat="1" ht="12.75">
      <c r="A50" s="55"/>
      <c r="B50" s="24">
        <v>4213</v>
      </c>
      <c r="C50" s="24" t="s">
        <v>180</v>
      </c>
      <c r="D50" s="201">
        <f>SUM(D51:D55)</f>
        <v>496500</v>
      </c>
      <c r="E50" s="198">
        <f>SUM(E51:E55)</f>
        <v>0</v>
      </c>
      <c r="F50" s="196">
        <f>E50/D50+SUM(D50:E50)</f>
        <v>496500</v>
      </c>
      <c r="G50" s="196">
        <f t="shared" si="2"/>
        <v>716000</v>
      </c>
      <c r="H50" s="198">
        <f>SUM(H51:H55)</f>
        <v>1212500</v>
      </c>
    </row>
    <row r="51" spans="1:8" s="20" customFormat="1" ht="12.75">
      <c r="A51" s="54"/>
      <c r="B51" s="19">
        <v>421311</v>
      </c>
      <c r="C51" s="19" t="s">
        <v>13</v>
      </c>
      <c r="D51" s="199">
        <v>223000</v>
      </c>
      <c r="E51" s="200"/>
      <c r="F51" s="196">
        <f>SUM(D51:E51)</f>
        <v>223000</v>
      </c>
      <c r="G51" s="196">
        <f t="shared" si="2"/>
        <v>0</v>
      </c>
      <c r="H51" s="200">
        <v>223000</v>
      </c>
    </row>
    <row r="52" spans="1:8" s="20" customFormat="1" ht="12.75">
      <c r="A52" s="54"/>
      <c r="B52" s="19">
        <v>421321</v>
      </c>
      <c r="C52" s="19" t="s">
        <v>296</v>
      </c>
      <c r="D52" s="199">
        <v>23500</v>
      </c>
      <c r="E52" s="200"/>
      <c r="F52" s="196">
        <f>E52/D52+SUM(D52:E52)</f>
        <v>23500</v>
      </c>
      <c r="G52" s="196"/>
      <c r="H52" s="200">
        <v>23500</v>
      </c>
    </row>
    <row r="53" spans="1:8" s="20" customFormat="1" ht="12.75">
      <c r="A53" s="54"/>
      <c r="B53" s="19">
        <v>421324</v>
      </c>
      <c r="C53" s="19" t="s">
        <v>14</v>
      </c>
      <c r="D53" s="199">
        <v>250000</v>
      </c>
      <c r="E53" s="200"/>
      <c r="F53" s="196">
        <f>E53/D53+SUM(D53:E53)</f>
        <v>250000</v>
      </c>
      <c r="G53" s="196">
        <v>716000</v>
      </c>
      <c r="H53" s="200">
        <f>SUM(F53:G53)</f>
        <v>966000</v>
      </c>
    </row>
    <row r="54" spans="1:8" s="20" customFormat="1" ht="12.75">
      <c r="A54" s="54"/>
      <c r="B54" s="19">
        <v>421325</v>
      </c>
      <c r="C54" s="19" t="s">
        <v>95</v>
      </c>
      <c r="D54" s="203">
        <v>0</v>
      </c>
      <c r="E54" s="204"/>
      <c r="F54" s="196">
        <v>0</v>
      </c>
      <c r="G54" s="196">
        <v>0</v>
      </c>
      <c r="H54" s="204">
        <v>0</v>
      </c>
    </row>
    <row r="55" spans="1:8" s="20" customFormat="1" ht="12.75">
      <c r="A55" s="54"/>
      <c r="B55" s="19">
        <v>421391</v>
      </c>
      <c r="C55" s="19" t="s">
        <v>15</v>
      </c>
      <c r="D55" s="203">
        <v>0</v>
      </c>
      <c r="E55" s="204">
        <v>0</v>
      </c>
      <c r="F55" s="196"/>
      <c r="G55" s="196">
        <f t="shared" si="2"/>
        <v>0</v>
      </c>
      <c r="H55" s="204">
        <v>0</v>
      </c>
    </row>
    <row r="56" spans="1:8" s="25" customFormat="1" ht="12.75">
      <c r="A56" s="55"/>
      <c r="B56" s="24">
        <v>4214</v>
      </c>
      <c r="C56" s="24" t="s">
        <v>181</v>
      </c>
      <c r="D56" s="201">
        <f>SUM(D57:D61)</f>
        <v>1422000</v>
      </c>
      <c r="E56" s="198">
        <f>SUM(E57:E61)</f>
        <v>10000</v>
      </c>
      <c r="F56" s="196">
        <f aca="true" t="shared" si="3" ref="F56:F62">E56/D56+SUM(D56:E56)</f>
        <v>1432000.0070323488</v>
      </c>
      <c r="G56" s="196">
        <f t="shared" si="2"/>
        <v>199999.99296765123</v>
      </c>
      <c r="H56" s="198">
        <f>SUM(H57:H61)</f>
        <v>1632000</v>
      </c>
    </row>
    <row r="57" spans="1:8" s="20" customFormat="1" ht="12.75">
      <c r="A57" s="54"/>
      <c r="B57" s="19">
        <v>421411</v>
      </c>
      <c r="C57" s="19" t="s">
        <v>16</v>
      </c>
      <c r="D57" s="199">
        <v>240000</v>
      </c>
      <c r="E57" s="200"/>
      <c r="F57" s="196">
        <f t="shared" si="3"/>
        <v>240000</v>
      </c>
      <c r="G57" s="196">
        <f t="shared" si="2"/>
        <v>0</v>
      </c>
      <c r="H57" s="200">
        <v>240000</v>
      </c>
    </row>
    <row r="58" spans="1:8" s="20" customFormat="1" ht="12.75">
      <c r="A58" s="54"/>
      <c r="B58" s="19">
        <v>421412</v>
      </c>
      <c r="C58" s="19" t="s">
        <v>17</v>
      </c>
      <c r="D58" s="199">
        <v>480000</v>
      </c>
      <c r="E58" s="200"/>
      <c r="F58" s="196">
        <f t="shared" si="3"/>
        <v>480000</v>
      </c>
      <c r="G58" s="196">
        <f t="shared" si="2"/>
        <v>0</v>
      </c>
      <c r="H58" s="200">
        <v>480000</v>
      </c>
    </row>
    <row r="59" spans="1:8" s="20" customFormat="1" ht="12.75">
      <c r="A59" s="54"/>
      <c r="B59" s="19">
        <v>421414</v>
      </c>
      <c r="C59" s="19" t="s">
        <v>18</v>
      </c>
      <c r="D59" s="199">
        <v>500000</v>
      </c>
      <c r="E59" s="200">
        <v>10000</v>
      </c>
      <c r="F59" s="196">
        <f t="shared" si="3"/>
        <v>510000.02</v>
      </c>
      <c r="G59" s="196">
        <f t="shared" si="2"/>
        <v>199999.97999999998</v>
      </c>
      <c r="H59" s="200">
        <v>710000</v>
      </c>
    </row>
    <row r="60" spans="1:8" s="20" customFormat="1" ht="12.75">
      <c r="A60" s="54"/>
      <c r="B60" s="19">
        <v>421421</v>
      </c>
      <c r="C60" s="19" t="s">
        <v>19</v>
      </c>
      <c r="D60" s="199">
        <v>201000</v>
      </c>
      <c r="E60" s="200"/>
      <c r="F60" s="196">
        <f t="shared" si="3"/>
        <v>201000</v>
      </c>
      <c r="G60" s="196">
        <f t="shared" si="2"/>
        <v>0</v>
      </c>
      <c r="H60" s="200">
        <v>201000</v>
      </c>
    </row>
    <row r="61" spans="1:8" s="20" customFormat="1" ht="12.75">
      <c r="A61" s="54"/>
      <c r="B61" s="19">
        <v>421422</v>
      </c>
      <c r="C61" s="19" t="s">
        <v>96</v>
      </c>
      <c r="D61" s="199">
        <v>1000</v>
      </c>
      <c r="E61" s="200"/>
      <c r="F61" s="196">
        <f t="shared" si="3"/>
        <v>1000</v>
      </c>
      <c r="G61" s="196">
        <f t="shared" si="2"/>
        <v>0</v>
      </c>
      <c r="H61" s="200">
        <v>1000</v>
      </c>
    </row>
    <row r="62" spans="1:8" s="25" customFormat="1" ht="12.75">
      <c r="A62" s="55"/>
      <c r="B62" s="24">
        <v>4215</v>
      </c>
      <c r="C62" s="24" t="s">
        <v>182</v>
      </c>
      <c r="D62" s="201">
        <f>SUM(D63:D70)</f>
        <v>442000</v>
      </c>
      <c r="E62" s="198">
        <f>SUM(E63:E70)</f>
        <v>12000</v>
      </c>
      <c r="F62" s="196">
        <f t="shared" si="3"/>
        <v>454000.0271493213</v>
      </c>
      <c r="G62" s="196">
        <v>0</v>
      </c>
      <c r="H62" s="198">
        <v>417000</v>
      </c>
    </row>
    <row r="63" spans="1:8" s="20" customFormat="1" ht="12.75">
      <c r="A63" s="54"/>
      <c r="B63" s="19">
        <v>421511</v>
      </c>
      <c r="C63" s="19" t="s">
        <v>20</v>
      </c>
      <c r="D63" s="199"/>
      <c r="E63" s="204">
        <v>0</v>
      </c>
      <c r="F63" s="196"/>
      <c r="G63" s="196">
        <f t="shared" si="2"/>
        <v>0</v>
      </c>
      <c r="H63" s="204">
        <v>0</v>
      </c>
    </row>
    <row r="64" spans="1:8" s="20" customFormat="1" ht="12.75">
      <c r="A64" s="54"/>
      <c r="B64" s="19">
        <v>421512</v>
      </c>
      <c r="C64" s="19" t="s">
        <v>21</v>
      </c>
      <c r="D64" s="199">
        <v>255000</v>
      </c>
      <c r="E64" s="200"/>
      <c r="F64" s="196">
        <f>E64/D64+SUM(D64:E64)</f>
        <v>255000</v>
      </c>
      <c r="G64" s="196">
        <v>0</v>
      </c>
      <c r="H64" s="200">
        <v>255000</v>
      </c>
    </row>
    <row r="65" spans="1:8" s="20" customFormat="1" ht="12.75">
      <c r="A65" s="54"/>
      <c r="B65" s="19">
        <v>421513</v>
      </c>
      <c r="C65" s="19" t="s">
        <v>66</v>
      </c>
      <c r="D65" s="203">
        <v>120000</v>
      </c>
      <c r="E65" s="200">
        <v>6000</v>
      </c>
      <c r="F65" s="196">
        <f>E65/D65+SUM(D65:E65)</f>
        <v>126000.05</v>
      </c>
      <c r="G65" s="196">
        <f t="shared" si="2"/>
        <v>-0.05000000000291038</v>
      </c>
      <c r="H65" s="200">
        <v>126000</v>
      </c>
    </row>
    <row r="66" spans="1:8" s="20" customFormat="1" ht="12.75">
      <c r="A66" s="54"/>
      <c r="B66" s="19">
        <v>421514</v>
      </c>
      <c r="C66" s="19" t="s">
        <v>265</v>
      </c>
      <c r="D66" s="203"/>
      <c r="E66" s="200">
        <v>0</v>
      </c>
      <c r="F66" s="196"/>
      <c r="G66" s="196">
        <f t="shared" si="2"/>
        <v>0</v>
      </c>
      <c r="H66" s="200">
        <v>0</v>
      </c>
    </row>
    <row r="67" spans="1:8" s="20" customFormat="1" ht="12.75">
      <c r="A67" s="54"/>
      <c r="B67" s="19">
        <v>421519</v>
      </c>
      <c r="C67" s="19" t="s">
        <v>22</v>
      </c>
      <c r="D67" s="199">
        <v>0</v>
      </c>
      <c r="E67" s="200">
        <v>0</v>
      </c>
      <c r="F67" s="196"/>
      <c r="G67" s="196">
        <f t="shared" si="2"/>
        <v>0</v>
      </c>
      <c r="H67" s="200">
        <v>0</v>
      </c>
    </row>
    <row r="68" spans="1:8" s="20" customFormat="1" ht="12.75">
      <c r="A68" s="54"/>
      <c r="B68" s="19">
        <v>421521</v>
      </c>
      <c r="C68" s="19" t="s">
        <v>140</v>
      </c>
      <c r="D68" s="199">
        <v>67000</v>
      </c>
      <c r="E68" s="200">
        <v>6000</v>
      </c>
      <c r="F68" s="196">
        <f>E68/D68+SUM(D68:E68)</f>
        <v>73000.0895522388</v>
      </c>
      <c r="G68" s="196">
        <f t="shared" si="2"/>
        <v>-0.08955223880184349</v>
      </c>
      <c r="H68" s="200">
        <v>73000</v>
      </c>
    </row>
    <row r="69" spans="1:8" s="20" customFormat="1" ht="12.75">
      <c r="A69" s="54"/>
      <c r="B69" s="19">
        <v>421522</v>
      </c>
      <c r="C69" s="19" t="s">
        <v>238</v>
      </c>
      <c r="D69" s="203"/>
      <c r="E69" s="200">
        <v>0</v>
      </c>
      <c r="F69" s="196"/>
      <c r="G69" s="196">
        <f t="shared" si="2"/>
        <v>0</v>
      </c>
      <c r="H69" s="200">
        <v>0</v>
      </c>
    </row>
    <row r="70" spans="1:8" s="20" customFormat="1" ht="12.75">
      <c r="A70" s="54"/>
      <c r="B70" s="19">
        <v>421523</v>
      </c>
      <c r="C70" s="19" t="s">
        <v>112</v>
      </c>
      <c r="D70" s="203"/>
      <c r="E70" s="200"/>
      <c r="F70" s="196"/>
      <c r="G70" s="196"/>
      <c r="H70" s="200">
        <v>0</v>
      </c>
    </row>
    <row r="71" spans="1:8" s="25" customFormat="1" ht="12.75">
      <c r="A71" s="55"/>
      <c r="B71" s="24">
        <v>4216</v>
      </c>
      <c r="C71" s="24" t="s">
        <v>183</v>
      </c>
      <c r="D71" s="201">
        <f>D72</f>
        <v>0</v>
      </c>
      <c r="E71" s="198">
        <f>E72</f>
        <v>0</v>
      </c>
      <c r="F71" s="196"/>
      <c r="G71" s="196">
        <f aca="true" t="shared" si="4" ref="G71:G134">SUM(H71-F71)</f>
        <v>0</v>
      </c>
      <c r="H71" s="198">
        <f>H72</f>
        <v>0</v>
      </c>
    </row>
    <row r="72" spans="1:8" s="20" customFormat="1" ht="12.75">
      <c r="A72" s="54"/>
      <c r="B72" s="19">
        <v>421611</v>
      </c>
      <c r="C72" s="19" t="s">
        <v>23</v>
      </c>
      <c r="D72" s="203">
        <v>0</v>
      </c>
      <c r="E72" s="204"/>
      <c r="F72" s="196"/>
      <c r="G72" s="196">
        <f t="shared" si="4"/>
        <v>0</v>
      </c>
      <c r="H72" s="204"/>
    </row>
    <row r="73" spans="1:8" s="25" customFormat="1" ht="12.75">
      <c r="A73" s="55"/>
      <c r="B73" s="24">
        <v>4219</v>
      </c>
      <c r="C73" s="24" t="s">
        <v>184</v>
      </c>
      <c r="D73" s="201">
        <f>D74+D75</f>
        <v>29000</v>
      </c>
      <c r="E73" s="198">
        <f>SUM(E74:E75)</f>
        <v>0</v>
      </c>
      <c r="F73" s="196">
        <f>E73/D73+SUM(D73:E73)</f>
        <v>29000</v>
      </c>
      <c r="G73" s="196">
        <f t="shared" si="4"/>
        <v>100</v>
      </c>
      <c r="H73" s="198">
        <f>SUM(H74:H75)</f>
        <v>29100</v>
      </c>
    </row>
    <row r="74" spans="1:8" s="20" customFormat="1" ht="12.75">
      <c r="A74" s="54"/>
      <c r="B74" s="19">
        <v>421911</v>
      </c>
      <c r="C74" s="19" t="s">
        <v>24</v>
      </c>
      <c r="D74" s="199">
        <v>29000</v>
      </c>
      <c r="E74" s="200"/>
      <c r="F74" s="196">
        <f>E74/D74+SUM(D74:E74)</f>
        <v>29000</v>
      </c>
      <c r="G74" s="196">
        <f t="shared" si="4"/>
        <v>100</v>
      </c>
      <c r="H74" s="200">
        <v>29100</v>
      </c>
    </row>
    <row r="75" spans="1:8" s="20" customFormat="1" ht="12.75">
      <c r="A75" s="54"/>
      <c r="B75" s="19">
        <v>421919</v>
      </c>
      <c r="C75" s="19" t="s">
        <v>266</v>
      </c>
      <c r="D75" s="199"/>
      <c r="E75" s="200"/>
      <c r="F75" s="196">
        <v>0</v>
      </c>
      <c r="G75" s="196">
        <v>0</v>
      </c>
      <c r="H75" s="200"/>
    </row>
    <row r="76" spans="1:8" s="43" customFormat="1" ht="35.25" customHeight="1">
      <c r="A76" s="51">
        <v>422</v>
      </c>
      <c r="B76" s="32"/>
      <c r="C76" s="32" t="s">
        <v>185</v>
      </c>
      <c r="D76" s="194">
        <f>D77+D84+D88</f>
        <v>271000</v>
      </c>
      <c r="E76" s="195">
        <f>E77+E84+E88</f>
        <v>0</v>
      </c>
      <c r="F76" s="196">
        <f>E76/D76+SUM(D76:E76)</f>
        <v>271000</v>
      </c>
      <c r="G76" s="196">
        <f t="shared" si="4"/>
        <v>0</v>
      </c>
      <c r="H76" s="195">
        <f>H77+H84+H88</f>
        <v>271000</v>
      </c>
    </row>
    <row r="77" spans="1:8" s="25" customFormat="1" ht="12.75">
      <c r="A77" s="55"/>
      <c r="B77" s="24">
        <v>4221</v>
      </c>
      <c r="C77" s="24" t="s">
        <v>186</v>
      </c>
      <c r="D77" s="201">
        <f>SUM(D78:D82)</f>
        <v>36000</v>
      </c>
      <c r="E77" s="198">
        <f>SUM(E78:E83)</f>
        <v>0</v>
      </c>
      <c r="F77" s="196">
        <f>E77/D77+SUM(D77:E77)</f>
        <v>36000</v>
      </c>
      <c r="G77" s="196">
        <f t="shared" si="4"/>
        <v>0</v>
      </c>
      <c r="H77" s="198">
        <f>SUM(H78:H83)</f>
        <v>36000</v>
      </c>
    </row>
    <row r="78" spans="1:8" s="20" customFormat="1" ht="12.75">
      <c r="A78" s="56"/>
      <c r="B78" s="19">
        <v>422111</v>
      </c>
      <c r="C78" s="19" t="s">
        <v>144</v>
      </c>
      <c r="D78" s="199"/>
      <c r="E78" s="200">
        <v>0</v>
      </c>
      <c r="F78" s="196"/>
      <c r="G78" s="196">
        <f t="shared" si="4"/>
        <v>0</v>
      </c>
      <c r="H78" s="200">
        <v>0</v>
      </c>
    </row>
    <row r="79" spans="1:8" s="20" customFormat="1" ht="12.75">
      <c r="A79" s="56"/>
      <c r="B79" s="19">
        <v>422121</v>
      </c>
      <c r="C79" s="19" t="s">
        <v>145</v>
      </c>
      <c r="D79" s="199">
        <v>6000</v>
      </c>
      <c r="E79" s="204"/>
      <c r="F79" s="196">
        <f>E79/D79+SUM(D79:E79)</f>
        <v>6000</v>
      </c>
      <c r="G79" s="196">
        <f t="shared" si="4"/>
        <v>0</v>
      </c>
      <c r="H79" s="204">
        <v>6000</v>
      </c>
    </row>
    <row r="80" spans="1:8" s="20" customFormat="1" ht="12.75">
      <c r="A80" s="56"/>
      <c r="B80" s="19">
        <v>422131</v>
      </c>
      <c r="C80" s="19" t="s">
        <v>61</v>
      </c>
      <c r="D80" s="199">
        <v>30000</v>
      </c>
      <c r="E80" s="204"/>
      <c r="F80" s="196">
        <f>E80/D80+SUM(D80:E80)</f>
        <v>30000</v>
      </c>
      <c r="G80" s="196">
        <f t="shared" si="4"/>
        <v>0</v>
      </c>
      <c r="H80" s="204">
        <v>30000</v>
      </c>
    </row>
    <row r="81" spans="1:8" s="20" customFormat="1" ht="12.75">
      <c r="A81" s="56"/>
      <c r="B81" s="19">
        <v>422194</v>
      </c>
      <c r="C81" s="19" t="s">
        <v>267</v>
      </c>
      <c r="D81" s="199">
        <v>0</v>
      </c>
      <c r="E81" s="204"/>
      <c r="F81" s="196"/>
      <c r="G81" s="196">
        <f t="shared" si="4"/>
        <v>0</v>
      </c>
      <c r="H81" s="204">
        <v>0</v>
      </c>
    </row>
    <row r="82" spans="1:8" s="20" customFormat="1" ht="12.75">
      <c r="A82" s="56"/>
      <c r="B82" s="19">
        <v>422199</v>
      </c>
      <c r="C82" s="19" t="s">
        <v>239</v>
      </c>
      <c r="D82" s="203"/>
      <c r="E82" s="200"/>
      <c r="F82" s="196"/>
      <c r="G82" s="196">
        <f t="shared" si="4"/>
        <v>0</v>
      </c>
      <c r="H82" s="200">
        <v>0</v>
      </c>
    </row>
    <row r="83" spans="1:8" s="20" customFormat="1" ht="12.75">
      <c r="A83" s="56"/>
      <c r="B83" s="19">
        <v>422399</v>
      </c>
      <c r="C83" s="19" t="s">
        <v>317</v>
      </c>
      <c r="D83" s="203"/>
      <c r="E83" s="200"/>
      <c r="F83" s="196"/>
      <c r="G83" s="196">
        <f t="shared" si="4"/>
        <v>0</v>
      </c>
      <c r="H83" s="200">
        <v>0</v>
      </c>
    </row>
    <row r="84" spans="1:8" s="25" customFormat="1" ht="12.75">
      <c r="A84" s="57"/>
      <c r="B84" s="24">
        <v>4222</v>
      </c>
      <c r="C84" s="24" t="s">
        <v>187</v>
      </c>
      <c r="D84" s="201">
        <f>SUM(D85:D87)</f>
        <v>0</v>
      </c>
      <c r="E84" s="202">
        <f>SUM(E85:E87)</f>
        <v>0</v>
      </c>
      <c r="F84" s="196"/>
      <c r="G84" s="196">
        <f t="shared" si="4"/>
        <v>0</v>
      </c>
      <c r="H84" s="202">
        <f>SUM(H85:H87)</f>
        <v>0</v>
      </c>
    </row>
    <row r="85" spans="1:8" s="20" customFormat="1" ht="12.75">
      <c r="A85" s="56"/>
      <c r="B85" s="19">
        <v>422211</v>
      </c>
      <c r="C85" s="19" t="s">
        <v>94</v>
      </c>
      <c r="D85" s="203">
        <v>0</v>
      </c>
      <c r="E85" s="204">
        <v>0</v>
      </c>
      <c r="F85" s="196"/>
      <c r="G85" s="196">
        <f t="shared" si="4"/>
        <v>0</v>
      </c>
      <c r="H85" s="204">
        <v>0</v>
      </c>
    </row>
    <row r="86" spans="1:8" s="20" customFormat="1" ht="12.75">
      <c r="A86" s="56"/>
      <c r="B86" s="19">
        <v>422221</v>
      </c>
      <c r="C86" s="19" t="s">
        <v>135</v>
      </c>
      <c r="D86" s="203">
        <v>0</v>
      </c>
      <c r="E86" s="204">
        <v>0</v>
      </c>
      <c r="F86" s="196"/>
      <c r="G86" s="196">
        <f t="shared" si="4"/>
        <v>0</v>
      </c>
      <c r="H86" s="204">
        <v>0</v>
      </c>
    </row>
    <row r="87" spans="1:8" s="20" customFormat="1" ht="12.75">
      <c r="A87" s="56"/>
      <c r="B87" s="19">
        <v>422231</v>
      </c>
      <c r="C87" s="19" t="s">
        <v>280</v>
      </c>
      <c r="D87" s="203">
        <v>0</v>
      </c>
      <c r="E87" s="204">
        <v>0</v>
      </c>
      <c r="F87" s="196"/>
      <c r="G87" s="196">
        <f t="shared" si="4"/>
        <v>0</v>
      </c>
      <c r="H87" s="204">
        <v>0</v>
      </c>
    </row>
    <row r="88" spans="1:8" s="25" customFormat="1" ht="12.75">
      <c r="A88" s="57"/>
      <c r="B88" s="24">
        <v>4223</v>
      </c>
      <c r="C88" s="24" t="s">
        <v>255</v>
      </c>
      <c r="D88" s="201">
        <f>SUM(D89:D92)</f>
        <v>235000</v>
      </c>
      <c r="E88" s="198">
        <f>SUM(E89:E92)</f>
        <v>0</v>
      </c>
      <c r="F88" s="196">
        <f>E88/D88+SUM(D88:E88)</f>
        <v>235000</v>
      </c>
      <c r="G88" s="196">
        <f t="shared" si="4"/>
        <v>0</v>
      </c>
      <c r="H88" s="198">
        <f>SUM(H89:H92)</f>
        <v>235000</v>
      </c>
    </row>
    <row r="89" spans="1:8" s="20" customFormat="1" ht="12.75">
      <c r="A89" s="54"/>
      <c r="B89" s="19">
        <v>422311</v>
      </c>
      <c r="C89" s="19" t="s">
        <v>146</v>
      </c>
      <c r="D89" s="199">
        <v>205000</v>
      </c>
      <c r="E89" s="200"/>
      <c r="F89" s="196">
        <f>E89/D89+SUM(D89:E89)</f>
        <v>205000</v>
      </c>
      <c r="G89" s="196">
        <f t="shared" si="4"/>
        <v>0</v>
      </c>
      <c r="H89" s="200">
        <v>205000</v>
      </c>
    </row>
    <row r="90" spans="1:8" s="20" customFormat="1" ht="12.75">
      <c r="A90" s="54"/>
      <c r="B90" s="19">
        <v>422321</v>
      </c>
      <c r="C90" s="19" t="s">
        <v>147</v>
      </c>
      <c r="D90" s="199">
        <v>30000</v>
      </c>
      <c r="E90" s="200"/>
      <c r="F90" s="196">
        <f>E90/D90+SUM(D90:E90)</f>
        <v>30000</v>
      </c>
      <c r="G90" s="196">
        <f t="shared" si="4"/>
        <v>0</v>
      </c>
      <c r="H90" s="200">
        <v>30000</v>
      </c>
    </row>
    <row r="91" spans="1:8" s="20" customFormat="1" ht="12.75">
      <c r="A91" s="54"/>
      <c r="B91" s="19">
        <v>422331</v>
      </c>
      <c r="C91" s="19" t="s">
        <v>240</v>
      </c>
      <c r="D91" s="203"/>
      <c r="E91" s="200">
        <v>0</v>
      </c>
      <c r="F91" s="196"/>
      <c r="G91" s="196">
        <f t="shared" si="4"/>
        <v>0</v>
      </c>
      <c r="H91" s="200">
        <v>0</v>
      </c>
    </row>
    <row r="92" spans="1:8" s="20" customFormat="1" ht="12.75">
      <c r="A92" s="54"/>
      <c r="B92" s="19">
        <v>422399</v>
      </c>
      <c r="C92" s="19" t="s">
        <v>148</v>
      </c>
      <c r="D92" s="199"/>
      <c r="E92" s="200"/>
      <c r="F92" s="196"/>
      <c r="G92" s="196">
        <f t="shared" si="4"/>
        <v>0</v>
      </c>
      <c r="H92" s="200"/>
    </row>
    <row r="93" spans="1:8" s="12" customFormat="1" ht="35.25" customHeight="1">
      <c r="A93" s="51">
        <v>423</v>
      </c>
      <c r="B93" s="32"/>
      <c r="C93" s="32" t="s">
        <v>188</v>
      </c>
      <c r="D93" s="194">
        <f>D94+D97+D102+D107+D111+D115+D117+D120</f>
        <v>1378000</v>
      </c>
      <c r="E93" s="194">
        <f>E94+E97+E102+E107+E111+E115+E117+E120</f>
        <v>0</v>
      </c>
      <c r="F93" s="196">
        <f>E93/D93+SUM(D93:E93)</f>
        <v>1378000</v>
      </c>
      <c r="G93" s="194">
        <f>G94+G97+G102+G107+G111+G115+G117+G120</f>
        <v>521500</v>
      </c>
      <c r="H93" s="194">
        <f>H94+H97+H102+H107+H111+H115+H117+H120+SUM(F93:G93)</f>
        <v>4055000</v>
      </c>
    </row>
    <row r="94" spans="1:8" s="25" customFormat="1" ht="12.75">
      <c r="A94" s="55"/>
      <c r="B94" s="24">
        <v>4231</v>
      </c>
      <c r="C94" s="24" t="s">
        <v>189</v>
      </c>
      <c r="D94" s="201">
        <f>SUM(D95:D96)</f>
        <v>0</v>
      </c>
      <c r="E94" s="198">
        <f>SUM(E95:E96)</f>
        <v>0</v>
      </c>
      <c r="F94" s="196">
        <v>0</v>
      </c>
      <c r="G94" s="196">
        <v>0</v>
      </c>
      <c r="H94" s="198">
        <f>SUM(H95:H96)</f>
        <v>0</v>
      </c>
    </row>
    <row r="95" spans="1:8" s="20" customFormat="1" ht="12.75">
      <c r="A95" s="54"/>
      <c r="B95" s="19">
        <v>423131</v>
      </c>
      <c r="C95" s="19" t="s">
        <v>149</v>
      </c>
      <c r="D95" s="199">
        <v>0</v>
      </c>
      <c r="E95" s="204">
        <v>0</v>
      </c>
      <c r="F95" s="196"/>
      <c r="G95" s="196">
        <f t="shared" si="4"/>
        <v>0</v>
      </c>
      <c r="H95" s="204">
        <v>0</v>
      </c>
    </row>
    <row r="96" spans="1:8" s="20" customFormat="1" ht="12.75">
      <c r="A96" s="54"/>
      <c r="B96" s="19">
        <v>423191</v>
      </c>
      <c r="C96" s="19" t="s">
        <v>97</v>
      </c>
      <c r="D96" s="199"/>
      <c r="E96" s="204"/>
      <c r="F96" s="196">
        <v>0</v>
      </c>
      <c r="G96" s="196">
        <f t="shared" si="4"/>
        <v>0</v>
      </c>
      <c r="H96" s="204">
        <v>0</v>
      </c>
    </row>
    <row r="97" spans="1:8" s="25" customFormat="1" ht="12.75">
      <c r="A97" s="55"/>
      <c r="B97" s="24">
        <v>4232</v>
      </c>
      <c r="C97" s="24" t="s">
        <v>190</v>
      </c>
      <c r="D97" s="201">
        <f>SUM(D98:D101)</f>
        <v>799000</v>
      </c>
      <c r="E97" s="198">
        <f>SUM(E98:E101)</f>
        <v>0</v>
      </c>
      <c r="F97" s="196">
        <f>E97/D97+SUM(D97:E97)</f>
        <v>799000</v>
      </c>
      <c r="G97" s="196">
        <f t="shared" si="4"/>
        <v>251000</v>
      </c>
      <c r="H97" s="198">
        <f>SUM(H98:H101)</f>
        <v>1050000</v>
      </c>
    </row>
    <row r="98" spans="1:8" s="20" customFormat="1" ht="12.75">
      <c r="A98" s="54"/>
      <c r="B98" s="19">
        <v>423211</v>
      </c>
      <c r="C98" s="19" t="s">
        <v>25</v>
      </c>
      <c r="D98" s="199"/>
      <c r="E98" s="200">
        <v>0</v>
      </c>
      <c r="F98" s="196">
        <v>0</v>
      </c>
      <c r="G98" s="196">
        <v>0</v>
      </c>
      <c r="H98" s="200">
        <v>0</v>
      </c>
    </row>
    <row r="99" spans="1:8" s="20" customFormat="1" ht="12.75">
      <c r="A99" s="54"/>
      <c r="B99" s="19">
        <v>423212</v>
      </c>
      <c r="C99" s="19" t="s">
        <v>313</v>
      </c>
      <c r="D99" s="199">
        <v>445000</v>
      </c>
      <c r="E99" s="200"/>
      <c r="F99" s="196">
        <v>445000</v>
      </c>
      <c r="G99" s="196">
        <f t="shared" si="4"/>
        <v>205000</v>
      </c>
      <c r="H99" s="200">
        <v>650000</v>
      </c>
    </row>
    <row r="100" spans="1:8" s="20" customFormat="1" ht="14.25" customHeight="1">
      <c r="A100" s="54"/>
      <c r="B100" s="19">
        <v>423221</v>
      </c>
      <c r="C100" s="19" t="s">
        <v>26</v>
      </c>
      <c r="D100" s="199">
        <v>354000</v>
      </c>
      <c r="E100" s="200"/>
      <c r="F100" s="196">
        <f>E100/D100+SUM(D100:E100)</f>
        <v>354000</v>
      </c>
      <c r="G100" s="196">
        <f t="shared" si="4"/>
        <v>46000</v>
      </c>
      <c r="H100" s="200">
        <v>400000</v>
      </c>
    </row>
    <row r="101" spans="1:8" s="20" customFormat="1" ht="14.25" customHeight="1">
      <c r="A101" s="54"/>
      <c r="B101" s="19">
        <v>423291</v>
      </c>
      <c r="C101" s="19" t="s">
        <v>290</v>
      </c>
      <c r="D101" s="199"/>
      <c r="E101" s="204">
        <v>0</v>
      </c>
      <c r="F101" s="196">
        <v>0</v>
      </c>
      <c r="G101" s="196">
        <f t="shared" si="4"/>
        <v>0</v>
      </c>
      <c r="H101" s="204">
        <v>0</v>
      </c>
    </row>
    <row r="102" spans="1:8" s="25" customFormat="1" ht="14.25" customHeight="1">
      <c r="A102" s="55"/>
      <c r="B102" s="24">
        <v>4233</v>
      </c>
      <c r="C102" s="24" t="s">
        <v>191</v>
      </c>
      <c r="D102" s="201">
        <f>SUM(D103:D106)</f>
        <v>470000</v>
      </c>
      <c r="E102" s="198">
        <f>SUM(E103:E106)</f>
        <v>0</v>
      </c>
      <c r="F102" s="196">
        <f>E102/D102+SUM(D102:E102)</f>
        <v>470000</v>
      </c>
      <c r="G102" s="196">
        <v>59000</v>
      </c>
      <c r="H102" s="198">
        <v>794000</v>
      </c>
    </row>
    <row r="103" spans="1:8" s="20" customFormat="1" ht="12.75">
      <c r="A103" s="54"/>
      <c r="B103" s="19">
        <v>423311</v>
      </c>
      <c r="C103" s="19" t="s">
        <v>67</v>
      </c>
      <c r="D103" s="199">
        <v>470000</v>
      </c>
      <c r="E103" s="204"/>
      <c r="F103" s="196">
        <f>E103/D103+SUM(D103:E103)</f>
        <v>470000</v>
      </c>
      <c r="G103" s="196">
        <v>210000</v>
      </c>
      <c r="H103" s="204">
        <v>680000</v>
      </c>
    </row>
    <row r="104" spans="1:8" s="20" customFormat="1" ht="12.75">
      <c r="A104" s="54"/>
      <c r="B104" s="19">
        <v>423321</v>
      </c>
      <c r="C104" s="19" t="s">
        <v>27</v>
      </c>
      <c r="D104" s="199"/>
      <c r="E104" s="200"/>
      <c r="F104" s="196"/>
      <c r="G104" s="196">
        <f t="shared" si="4"/>
        <v>0</v>
      </c>
      <c r="H104" s="200">
        <v>0</v>
      </c>
    </row>
    <row r="105" spans="1:8" s="20" customFormat="1" ht="12.75">
      <c r="A105" s="54"/>
      <c r="B105" s="19">
        <v>423391</v>
      </c>
      <c r="C105" s="19" t="s">
        <v>80</v>
      </c>
      <c r="D105" s="199"/>
      <c r="E105" s="200">
        <v>0</v>
      </c>
      <c r="F105" s="196"/>
      <c r="G105" s="196">
        <f t="shared" si="4"/>
        <v>0</v>
      </c>
      <c r="H105" s="200">
        <v>0</v>
      </c>
    </row>
    <row r="106" spans="1:8" s="20" customFormat="1" ht="12.75">
      <c r="A106" s="54"/>
      <c r="B106" s="19">
        <v>423399</v>
      </c>
      <c r="C106" s="19" t="s">
        <v>323</v>
      </c>
      <c r="D106" s="199"/>
      <c r="E106" s="200">
        <v>0</v>
      </c>
      <c r="F106" s="196"/>
      <c r="G106" s="196">
        <f t="shared" si="4"/>
        <v>0</v>
      </c>
      <c r="H106" s="200">
        <v>0</v>
      </c>
    </row>
    <row r="107" spans="1:8" s="25" customFormat="1" ht="12.75">
      <c r="A107" s="55"/>
      <c r="B107" s="24">
        <v>4234</v>
      </c>
      <c r="C107" s="24" t="s">
        <v>192</v>
      </c>
      <c r="D107" s="201">
        <v>9000</v>
      </c>
      <c r="E107" s="198">
        <f>E108+E109</f>
        <v>0</v>
      </c>
      <c r="F107" s="196"/>
      <c r="G107" s="196">
        <f t="shared" si="4"/>
        <v>9000</v>
      </c>
      <c r="H107" s="198">
        <v>9000</v>
      </c>
    </row>
    <row r="108" spans="1:8" s="20" customFormat="1" ht="12.75">
      <c r="A108" s="54"/>
      <c r="B108" s="19">
        <v>423432</v>
      </c>
      <c r="C108" s="19" t="s">
        <v>113</v>
      </c>
      <c r="D108" s="203">
        <v>6000</v>
      </c>
      <c r="E108" s="200">
        <v>0</v>
      </c>
      <c r="F108" s="196"/>
      <c r="G108" s="196">
        <v>0</v>
      </c>
      <c r="H108" s="200">
        <v>6000</v>
      </c>
    </row>
    <row r="109" spans="1:8" s="20" customFormat="1" ht="12.75">
      <c r="A109" s="54"/>
      <c r="B109" s="19">
        <v>423412</v>
      </c>
      <c r="C109" s="19" t="s">
        <v>295</v>
      </c>
      <c r="D109" s="203">
        <v>0</v>
      </c>
      <c r="E109" s="200">
        <v>0</v>
      </c>
      <c r="F109" s="196"/>
      <c r="G109" s="196">
        <f t="shared" si="4"/>
        <v>0</v>
      </c>
      <c r="H109" s="200">
        <v>0</v>
      </c>
    </row>
    <row r="110" spans="1:8" s="20" customFormat="1" ht="12.75">
      <c r="A110" s="54"/>
      <c r="B110" s="19">
        <v>423419</v>
      </c>
      <c r="C110" s="19" t="s">
        <v>314</v>
      </c>
      <c r="D110" s="203">
        <v>0</v>
      </c>
      <c r="E110" s="200"/>
      <c r="F110" s="196"/>
      <c r="G110" s="196">
        <f t="shared" si="4"/>
        <v>3000</v>
      </c>
      <c r="H110" s="200">
        <v>3000</v>
      </c>
    </row>
    <row r="111" spans="1:8" s="25" customFormat="1" ht="12.75">
      <c r="A111" s="55"/>
      <c r="B111" s="24">
        <v>4235</v>
      </c>
      <c r="C111" s="24" t="s">
        <v>193</v>
      </c>
      <c r="D111" s="201">
        <f>SUM(D112:D114)</f>
        <v>0</v>
      </c>
      <c r="E111" s="198">
        <f>SUM(E112:E114)</f>
        <v>0</v>
      </c>
      <c r="F111" s="196">
        <v>0</v>
      </c>
      <c r="G111" s="196">
        <f t="shared" si="4"/>
        <v>100000</v>
      </c>
      <c r="H111" s="198">
        <f>SUM(H112:H114)</f>
        <v>100000</v>
      </c>
    </row>
    <row r="112" spans="1:8" s="20" customFormat="1" ht="12.75">
      <c r="A112" s="54"/>
      <c r="B112" s="19">
        <v>423539</v>
      </c>
      <c r="C112" s="19" t="s">
        <v>68</v>
      </c>
      <c r="D112" s="199">
        <v>0</v>
      </c>
      <c r="E112" s="200">
        <v>0</v>
      </c>
      <c r="F112" s="196"/>
      <c r="G112" s="196">
        <f t="shared" si="4"/>
        <v>0</v>
      </c>
      <c r="H112" s="200">
        <v>0</v>
      </c>
    </row>
    <row r="113" spans="1:8" s="20" customFormat="1" ht="12.75">
      <c r="A113" s="54"/>
      <c r="B113" s="19">
        <v>423591</v>
      </c>
      <c r="C113" s="19" t="s">
        <v>150</v>
      </c>
      <c r="D113" s="210"/>
      <c r="E113" s="200">
        <v>0</v>
      </c>
      <c r="F113" s="196"/>
      <c r="G113" s="196">
        <f t="shared" si="4"/>
        <v>0</v>
      </c>
      <c r="H113" s="200">
        <v>0</v>
      </c>
    </row>
    <row r="114" spans="1:8" s="20" customFormat="1" ht="12.75">
      <c r="A114" s="54"/>
      <c r="B114" s="19">
        <v>423599</v>
      </c>
      <c r="C114" s="19" t="s">
        <v>151</v>
      </c>
      <c r="D114" s="199">
        <v>0</v>
      </c>
      <c r="E114" s="200"/>
      <c r="F114" s="196">
        <v>0</v>
      </c>
      <c r="G114" s="196">
        <f t="shared" si="4"/>
        <v>100000</v>
      </c>
      <c r="H114" s="200">
        <v>100000</v>
      </c>
    </row>
    <row r="115" spans="1:8" s="108" customFormat="1" ht="12.75">
      <c r="A115" s="107"/>
      <c r="B115" s="24">
        <v>4236</v>
      </c>
      <c r="C115" s="188" t="s">
        <v>268</v>
      </c>
      <c r="D115" s="211">
        <f>D116</f>
        <v>0</v>
      </c>
      <c r="E115" s="212">
        <f>E116</f>
        <v>0</v>
      </c>
      <c r="F115" s="196"/>
      <c r="G115" s="196">
        <f t="shared" si="4"/>
        <v>0</v>
      </c>
      <c r="H115" s="212">
        <f>H116</f>
        <v>0</v>
      </c>
    </row>
    <row r="116" spans="1:8" s="20" customFormat="1" ht="12.75">
      <c r="A116" s="54"/>
      <c r="B116" s="19">
        <v>423621</v>
      </c>
      <c r="C116" s="19" t="s">
        <v>269</v>
      </c>
      <c r="D116" s="199"/>
      <c r="E116" s="200"/>
      <c r="F116" s="196"/>
      <c r="G116" s="196">
        <f t="shared" si="4"/>
        <v>0</v>
      </c>
      <c r="H116" s="200"/>
    </row>
    <row r="117" spans="1:8" s="25" customFormat="1" ht="12.75">
      <c r="A117" s="55"/>
      <c r="B117" s="24">
        <v>4237</v>
      </c>
      <c r="C117" s="24" t="s">
        <v>28</v>
      </c>
      <c r="D117" s="201">
        <f>SUM(D118:D119)</f>
        <v>100000</v>
      </c>
      <c r="E117" s="198">
        <f>SUM(E118:E119)</f>
        <v>0</v>
      </c>
      <c r="F117" s="196">
        <f>E117/D117+SUM(D117:E117)</f>
        <v>100000</v>
      </c>
      <c r="G117" s="196">
        <f t="shared" si="4"/>
        <v>80000</v>
      </c>
      <c r="H117" s="198">
        <f>SUM(H118:H119)</f>
        <v>180000</v>
      </c>
    </row>
    <row r="118" spans="1:8" s="20" customFormat="1" ht="12.75">
      <c r="A118" s="54"/>
      <c r="B118" s="19">
        <v>423711</v>
      </c>
      <c r="C118" s="19" t="s">
        <v>28</v>
      </c>
      <c r="D118" s="199">
        <v>100000</v>
      </c>
      <c r="E118" s="200"/>
      <c r="F118" s="196">
        <f>E118/D118+SUM(D118:E118)</f>
        <v>100000</v>
      </c>
      <c r="G118" s="196">
        <v>80000</v>
      </c>
      <c r="H118" s="200">
        <v>180000</v>
      </c>
    </row>
    <row r="119" spans="1:8" s="20" customFormat="1" ht="12.75">
      <c r="A119" s="54"/>
      <c r="B119" s="19">
        <v>423712</v>
      </c>
      <c r="C119" s="19" t="s">
        <v>29</v>
      </c>
      <c r="D119" s="203"/>
      <c r="E119" s="204">
        <v>0</v>
      </c>
      <c r="F119" s="196"/>
      <c r="G119" s="196">
        <f t="shared" si="4"/>
        <v>0</v>
      </c>
      <c r="H119" s="204">
        <v>0</v>
      </c>
    </row>
    <row r="120" spans="1:8" s="25" customFormat="1" ht="12.75">
      <c r="A120" s="55"/>
      <c r="B120" s="24">
        <v>4239</v>
      </c>
      <c r="C120" s="24" t="s">
        <v>194</v>
      </c>
      <c r="D120" s="201">
        <f>SUM(D121:D122)</f>
        <v>0</v>
      </c>
      <c r="E120" s="198">
        <f>SUM(E121:E122)</f>
        <v>0</v>
      </c>
      <c r="F120" s="196">
        <v>0</v>
      </c>
      <c r="G120" s="196">
        <f t="shared" si="4"/>
        <v>22500</v>
      </c>
      <c r="H120" s="198">
        <f>SUM(H121:H122)</f>
        <v>22500</v>
      </c>
    </row>
    <row r="121" spans="1:8" s="20" customFormat="1" ht="12.75">
      <c r="A121" s="54"/>
      <c r="B121" s="19">
        <v>423911</v>
      </c>
      <c r="C121" s="19" t="s">
        <v>30</v>
      </c>
      <c r="D121" s="199"/>
      <c r="E121" s="200"/>
      <c r="F121" s="196"/>
      <c r="G121" s="196">
        <v>0</v>
      </c>
      <c r="H121" s="200">
        <v>0</v>
      </c>
    </row>
    <row r="122" spans="1:8" s="20" customFormat="1" ht="12.75">
      <c r="A122" s="54"/>
      <c r="B122" s="19">
        <v>423912</v>
      </c>
      <c r="C122" s="19" t="s">
        <v>241</v>
      </c>
      <c r="D122" s="203"/>
      <c r="E122" s="200"/>
      <c r="F122" s="196">
        <v>0</v>
      </c>
      <c r="G122" s="196">
        <v>22500</v>
      </c>
      <c r="H122" s="200">
        <v>22500</v>
      </c>
    </row>
    <row r="123" spans="1:8" s="12" customFormat="1" ht="35.25" customHeight="1">
      <c r="A123" s="51">
        <v>424</v>
      </c>
      <c r="B123" s="32"/>
      <c r="C123" s="32" t="s">
        <v>195</v>
      </c>
      <c r="D123" s="194">
        <f>D124+D129+D131</f>
        <v>67000</v>
      </c>
      <c r="E123" s="195">
        <f>E124+E129+E131</f>
        <v>0</v>
      </c>
      <c r="F123" s="196">
        <f>E123/D123+SUM(D123:E123)</f>
        <v>67000</v>
      </c>
      <c r="G123" s="196">
        <f t="shared" si="4"/>
        <v>3006000</v>
      </c>
      <c r="H123" s="195">
        <f>H124+H129+H131</f>
        <v>3073000</v>
      </c>
    </row>
    <row r="124" spans="1:8" s="25" customFormat="1" ht="12.75">
      <c r="A124" s="55"/>
      <c r="B124" s="24">
        <v>4243</v>
      </c>
      <c r="C124" s="24" t="s">
        <v>196</v>
      </c>
      <c r="D124" s="201">
        <f>SUM(D125:D128)</f>
        <v>67000</v>
      </c>
      <c r="E124" s="198">
        <f>SUM(E125:E128)</f>
        <v>0</v>
      </c>
      <c r="F124" s="196">
        <f>E124/D124+SUM(D124:E124)</f>
        <v>67000</v>
      </c>
      <c r="G124" s="196">
        <f t="shared" si="4"/>
        <v>3006000</v>
      </c>
      <c r="H124" s="198">
        <f>SUM(H125:H128)</f>
        <v>3073000</v>
      </c>
    </row>
    <row r="125" spans="1:8" s="20" customFormat="1" ht="12.75">
      <c r="A125" s="54"/>
      <c r="B125" s="19">
        <v>424331</v>
      </c>
      <c r="C125" s="19" t="s">
        <v>31</v>
      </c>
      <c r="D125" s="199">
        <v>67000</v>
      </c>
      <c r="E125" s="200"/>
      <c r="F125" s="196">
        <f>E125/D125+SUM(D125:E125)</f>
        <v>67000</v>
      </c>
      <c r="G125" s="196">
        <f t="shared" si="4"/>
        <v>6000</v>
      </c>
      <c r="H125" s="200">
        <v>73000</v>
      </c>
    </row>
    <row r="126" spans="1:8" s="20" customFormat="1" ht="12.75">
      <c r="A126" s="54"/>
      <c r="B126" s="19">
        <v>424351</v>
      </c>
      <c r="C126" s="19" t="s">
        <v>152</v>
      </c>
      <c r="D126" s="199"/>
      <c r="E126" s="213"/>
      <c r="F126" s="196">
        <v>0</v>
      </c>
      <c r="G126" s="196">
        <f t="shared" si="4"/>
        <v>3000000</v>
      </c>
      <c r="H126" s="213">
        <v>3000000</v>
      </c>
    </row>
    <row r="127" spans="1:8" s="20" customFormat="1" ht="12.75">
      <c r="A127" s="54"/>
      <c r="B127" s="19">
        <v>424352</v>
      </c>
      <c r="C127" s="19" t="s">
        <v>258</v>
      </c>
      <c r="D127" s="199">
        <v>0</v>
      </c>
      <c r="E127" s="213">
        <v>0</v>
      </c>
      <c r="F127" s="196"/>
      <c r="G127" s="196">
        <f t="shared" si="4"/>
        <v>0</v>
      </c>
      <c r="H127" s="213">
        <v>0</v>
      </c>
    </row>
    <row r="128" spans="1:8" s="20" customFormat="1" ht="12.75">
      <c r="A128" s="54"/>
      <c r="B128" s="19">
        <v>424353</v>
      </c>
      <c r="C128" s="19" t="s">
        <v>282</v>
      </c>
      <c r="D128" s="199"/>
      <c r="E128" s="213">
        <v>0</v>
      </c>
      <c r="F128" s="196"/>
      <c r="G128" s="196">
        <f t="shared" si="4"/>
        <v>0</v>
      </c>
      <c r="H128" s="213">
        <v>0</v>
      </c>
    </row>
    <row r="129" spans="1:8" s="25" customFormat="1" ht="12.75">
      <c r="A129" s="55"/>
      <c r="B129" s="24">
        <v>4246</v>
      </c>
      <c r="C129" s="24" t="s">
        <v>197</v>
      </c>
      <c r="D129" s="214">
        <f>D130</f>
        <v>0</v>
      </c>
      <c r="E129" s="198">
        <f>E130</f>
        <v>0</v>
      </c>
      <c r="F129" s="196"/>
      <c r="G129" s="196">
        <f t="shared" si="4"/>
        <v>0</v>
      </c>
      <c r="H129" s="198">
        <f>H130</f>
        <v>0</v>
      </c>
    </row>
    <row r="130" spans="1:8" s="20" customFormat="1" ht="12.75">
      <c r="A130" s="54"/>
      <c r="B130" s="19">
        <v>424631</v>
      </c>
      <c r="C130" s="19" t="s">
        <v>32</v>
      </c>
      <c r="D130" s="203">
        <v>0</v>
      </c>
      <c r="E130" s="204">
        <v>0</v>
      </c>
      <c r="F130" s="196"/>
      <c r="G130" s="196">
        <f t="shared" si="4"/>
        <v>0</v>
      </c>
      <c r="H130" s="204">
        <v>0</v>
      </c>
    </row>
    <row r="131" spans="1:8" s="25" customFormat="1" ht="12.75">
      <c r="A131" s="55"/>
      <c r="B131" s="24">
        <v>4249</v>
      </c>
      <c r="C131" s="24" t="s">
        <v>198</v>
      </c>
      <c r="D131" s="201">
        <f>D132+D133</f>
        <v>0</v>
      </c>
      <c r="E131" s="198">
        <f>SUM(E132+E133)</f>
        <v>0</v>
      </c>
      <c r="F131" s="196"/>
      <c r="G131" s="196">
        <v>0</v>
      </c>
      <c r="H131" s="198">
        <v>0</v>
      </c>
    </row>
    <row r="132" spans="1:8" s="20" customFormat="1" ht="12.75">
      <c r="A132" s="54"/>
      <c r="B132" s="19">
        <v>424911</v>
      </c>
      <c r="C132" s="19" t="s">
        <v>114</v>
      </c>
      <c r="D132" s="199">
        <v>0</v>
      </c>
      <c r="E132" s="200">
        <v>0</v>
      </c>
      <c r="F132" s="196"/>
      <c r="G132" s="196">
        <f t="shared" si="4"/>
        <v>0</v>
      </c>
      <c r="H132" s="200">
        <v>0</v>
      </c>
    </row>
    <row r="133" spans="1:8" s="20" customFormat="1" ht="12.75">
      <c r="A133" s="54"/>
      <c r="B133" s="19">
        <v>424912</v>
      </c>
      <c r="C133" s="19" t="s">
        <v>270</v>
      </c>
      <c r="D133" s="199"/>
      <c r="E133" s="213"/>
      <c r="F133" s="196"/>
      <c r="G133" s="196">
        <v>0</v>
      </c>
      <c r="H133" s="213">
        <v>0</v>
      </c>
    </row>
    <row r="134" spans="1:8" s="12" customFormat="1" ht="35.25" customHeight="1">
      <c r="A134" s="51">
        <v>425</v>
      </c>
      <c r="B134" s="32"/>
      <c r="C134" s="32" t="s">
        <v>199</v>
      </c>
      <c r="D134" s="194">
        <f>D135+D145</f>
        <v>2800000</v>
      </c>
      <c r="E134" s="195">
        <f>(E135+E145)</f>
        <v>337000</v>
      </c>
      <c r="F134" s="196">
        <f>E134/D134+SUM(D134:E134)</f>
        <v>3137000.1203571428</v>
      </c>
      <c r="G134" s="196">
        <f t="shared" si="4"/>
        <v>1094000.8796428572</v>
      </c>
      <c r="H134" s="195">
        <f>(H135+H145)</f>
        <v>4231001</v>
      </c>
    </row>
    <row r="135" spans="1:8" s="25" customFormat="1" ht="12.75">
      <c r="A135" s="55"/>
      <c r="B135" s="24">
        <v>4251</v>
      </c>
      <c r="C135" s="24" t="s">
        <v>200</v>
      </c>
      <c r="D135" s="201">
        <v>175000</v>
      </c>
      <c r="E135" s="201">
        <f>SUM(E136:E144)</f>
        <v>0</v>
      </c>
      <c r="F135" s="196">
        <f>E135/D135+SUM(D135:E135)</f>
        <v>175000</v>
      </c>
      <c r="G135" s="196">
        <f aca="true" t="shared" si="5" ref="G135:G198">SUM(H135-F135)</f>
        <v>700000</v>
      </c>
      <c r="H135" s="201">
        <f>SUM(H136:H144)</f>
        <v>875000</v>
      </c>
    </row>
    <row r="136" spans="1:8" s="20" customFormat="1" ht="12.75">
      <c r="A136" s="54"/>
      <c r="B136" s="19">
        <v>425111</v>
      </c>
      <c r="C136" s="19" t="s">
        <v>98</v>
      </c>
      <c r="D136" s="203">
        <v>10000</v>
      </c>
      <c r="E136" s="200">
        <v>0</v>
      </c>
      <c r="F136" s="196">
        <v>10000</v>
      </c>
      <c r="G136" s="196">
        <f t="shared" si="5"/>
        <v>100000</v>
      </c>
      <c r="H136" s="200">
        <v>110000</v>
      </c>
    </row>
    <row r="137" spans="1:8" s="20" customFormat="1" ht="12.75">
      <c r="A137" s="54"/>
      <c r="B137" s="19">
        <v>425112</v>
      </c>
      <c r="C137" s="19" t="s">
        <v>33</v>
      </c>
      <c r="D137" s="199">
        <v>5000</v>
      </c>
      <c r="E137" s="204"/>
      <c r="F137" s="196">
        <v>5000</v>
      </c>
      <c r="G137" s="196">
        <v>0</v>
      </c>
      <c r="H137" s="204">
        <v>15000</v>
      </c>
    </row>
    <row r="138" spans="1:8" s="20" customFormat="1" ht="12.75">
      <c r="A138" s="54"/>
      <c r="B138" s="19">
        <v>425113</v>
      </c>
      <c r="C138" s="19" t="s">
        <v>34</v>
      </c>
      <c r="D138" s="203">
        <v>0</v>
      </c>
      <c r="E138" s="204"/>
      <c r="F138" s="196">
        <v>0</v>
      </c>
      <c r="G138" s="196">
        <f t="shared" si="5"/>
        <v>300000</v>
      </c>
      <c r="H138" s="204">
        <v>300000</v>
      </c>
    </row>
    <row r="139" spans="1:8" s="20" customFormat="1" ht="12.75">
      <c r="A139" s="54"/>
      <c r="B139" s="19">
        <v>425114</v>
      </c>
      <c r="C139" s="19" t="s">
        <v>99</v>
      </c>
      <c r="D139" s="203">
        <v>60000</v>
      </c>
      <c r="E139" s="204"/>
      <c r="F139" s="196">
        <v>60000</v>
      </c>
      <c r="G139" s="196">
        <f>SUM(H139-F139)</f>
        <v>100000</v>
      </c>
      <c r="H139" s="204">
        <v>160000</v>
      </c>
    </row>
    <row r="140" spans="1:8" s="20" customFormat="1" ht="12.75">
      <c r="A140" s="54"/>
      <c r="B140" s="19">
        <v>425115</v>
      </c>
      <c r="C140" s="19" t="s">
        <v>69</v>
      </c>
      <c r="D140" s="199">
        <v>25000</v>
      </c>
      <c r="E140" s="204"/>
      <c r="F140" s="196">
        <f>E140/D140+SUM(D140:E140)</f>
        <v>25000</v>
      </c>
      <c r="G140" s="196">
        <f t="shared" si="5"/>
        <v>100000</v>
      </c>
      <c r="H140" s="204">
        <v>125000</v>
      </c>
    </row>
    <row r="141" spans="1:8" s="20" customFormat="1" ht="12.75">
      <c r="A141" s="54"/>
      <c r="B141" s="19">
        <v>425116</v>
      </c>
      <c r="C141" s="19" t="s">
        <v>35</v>
      </c>
      <c r="D141" s="199">
        <v>35000</v>
      </c>
      <c r="E141" s="200"/>
      <c r="F141" s="196">
        <f>E141/D141+SUM(D141:E141)</f>
        <v>35000</v>
      </c>
      <c r="G141" s="196">
        <f t="shared" si="5"/>
        <v>100000</v>
      </c>
      <c r="H141" s="200">
        <v>135000</v>
      </c>
    </row>
    <row r="142" spans="1:8" s="20" customFormat="1" ht="12.75">
      <c r="A142" s="54"/>
      <c r="B142" s="19">
        <v>425117</v>
      </c>
      <c r="C142" s="19" t="s">
        <v>115</v>
      </c>
      <c r="D142" s="199">
        <v>20000</v>
      </c>
      <c r="E142" s="200"/>
      <c r="F142" s="196">
        <f>E142/D142+SUM(D142:E142)</f>
        <v>20000</v>
      </c>
      <c r="G142" s="196">
        <f t="shared" si="5"/>
        <v>10000</v>
      </c>
      <c r="H142" s="200">
        <v>30000</v>
      </c>
    </row>
    <row r="143" spans="1:8" s="20" customFormat="1" ht="12.75">
      <c r="A143" s="54"/>
      <c r="B143" s="19">
        <v>425119</v>
      </c>
      <c r="C143" s="19" t="s">
        <v>70</v>
      </c>
      <c r="D143" s="199">
        <v>0</v>
      </c>
      <c r="E143" s="200"/>
      <c r="F143" s="196">
        <v>0</v>
      </c>
      <c r="G143" s="196">
        <f t="shared" si="5"/>
        <v>0</v>
      </c>
      <c r="H143" s="200">
        <v>0</v>
      </c>
    </row>
    <row r="144" spans="1:8" s="20" customFormat="1" ht="12.75">
      <c r="A144" s="54"/>
      <c r="B144" s="19">
        <v>425191</v>
      </c>
      <c r="C144" s="19" t="s">
        <v>37</v>
      </c>
      <c r="D144" s="203"/>
      <c r="E144" s="209"/>
      <c r="F144" s="196"/>
      <c r="G144" s="196">
        <f t="shared" si="5"/>
        <v>0</v>
      </c>
      <c r="H144" s="209">
        <v>0</v>
      </c>
    </row>
    <row r="145" spans="1:8" s="25" customFormat="1" ht="12.75">
      <c r="A145" s="55"/>
      <c r="B145" s="24">
        <v>4252</v>
      </c>
      <c r="C145" s="24" t="s">
        <v>201</v>
      </c>
      <c r="D145" s="201">
        <f>SUM(D146:D159)</f>
        <v>2625000</v>
      </c>
      <c r="E145" s="198">
        <f>SUM(E146:E159)</f>
        <v>337000</v>
      </c>
      <c r="F145" s="196">
        <f>E145/D145+SUM(D145:E145)</f>
        <v>2962000.1283809524</v>
      </c>
      <c r="G145" s="196">
        <v>0</v>
      </c>
      <c r="H145" s="198">
        <f>SUM(H146:H159)</f>
        <v>3356001</v>
      </c>
    </row>
    <row r="146" spans="1:8" s="20" customFormat="1" ht="12.75">
      <c r="A146" s="54"/>
      <c r="B146" s="19">
        <v>425211</v>
      </c>
      <c r="C146" s="19" t="s">
        <v>38</v>
      </c>
      <c r="D146" s="199">
        <v>1300000</v>
      </c>
      <c r="E146" s="204"/>
      <c r="F146" s="196">
        <f>E146/D146+SUM(D146:E146)</f>
        <v>1300000</v>
      </c>
      <c r="G146" s="196">
        <f t="shared" si="5"/>
        <v>126000</v>
      </c>
      <c r="H146" s="204">
        <v>1426000</v>
      </c>
    </row>
    <row r="147" spans="1:8" s="20" customFormat="1" ht="12.75">
      <c r="A147" s="54"/>
      <c r="B147" s="19">
        <v>425212</v>
      </c>
      <c r="C147" s="19" t="s">
        <v>249</v>
      </c>
      <c r="D147" s="203">
        <v>60000</v>
      </c>
      <c r="E147" s="204"/>
      <c r="F147" s="196">
        <f>E147/D147+SUM(D147:E147)</f>
        <v>60000</v>
      </c>
      <c r="G147" s="196">
        <f t="shared" si="5"/>
        <v>4000</v>
      </c>
      <c r="H147" s="204">
        <v>64000</v>
      </c>
    </row>
    <row r="148" spans="1:8" s="20" customFormat="1" ht="12.75">
      <c r="A148" s="54"/>
      <c r="B148" s="19">
        <v>425213</v>
      </c>
      <c r="C148" s="19" t="s">
        <v>39</v>
      </c>
      <c r="D148" s="203">
        <v>65000</v>
      </c>
      <c r="E148" s="204"/>
      <c r="F148" s="196">
        <v>65000</v>
      </c>
      <c r="G148" s="196">
        <f t="shared" si="5"/>
        <v>0</v>
      </c>
      <c r="H148" s="204">
        <v>65000</v>
      </c>
    </row>
    <row r="149" spans="1:8" s="20" customFormat="1" ht="12.75">
      <c r="A149" s="54"/>
      <c r="B149" s="19">
        <v>425219</v>
      </c>
      <c r="C149" s="19" t="s">
        <v>71</v>
      </c>
      <c r="D149" s="199"/>
      <c r="E149" s="204"/>
      <c r="F149" s="196">
        <v>0</v>
      </c>
      <c r="G149" s="196">
        <v>0</v>
      </c>
      <c r="H149" s="204">
        <v>0</v>
      </c>
    </row>
    <row r="150" spans="1:8" s="20" customFormat="1" ht="12.75">
      <c r="A150" s="54"/>
      <c r="B150" s="19">
        <v>425222</v>
      </c>
      <c r="C150" s="19" t="s">
        <v>40</v>
      </c>
      <c r="D150" s="199">
        <v>500000</v>
      </c>
      <c r="E150" s="200"/>
      <c r="F150" s="196">
        <f>E150/D150+SUM(D150:E150)</f>
        <v>500000</v>
      </c>
      <c r="G150" s="196">
        <f t="shared" si="5"/>
        <v>0</v>
      </c>
      <c r="H150" s="200">
        <v>500000</v>
      </c>
    </row>
    <row r="151" spans="1:8" s="20" customFormat="1" ht="12.75">
      <c r="A151" s="54"/>
      <c r="B151" s="19">
        <v>425223</v>
      </c>
      <c r="C151" s="19" t="s">
        <v>41</v>
      </c>
      <c r="D151" s="199">
        <v>50000</v>
      </c>
      <c r="E151" s="200"/>
      <c r="F151" s="196">
        <f>E151/D151+SUM(D151:E151)</f>
        <v>50000</v>
      </c>
      <c r="G151" s="196">
        <f t="shared" si="5"/>
        <v>0</v>
      </c>
      <c r="H151" s="200">
        <v>50000</v>
      </c>
    </row>
    <row r="152" spans="1:8" s="20" customFormat="1" ht="12.75">
      <c r="A152" s="54"/>
      <c r="B152" s="19">
        <v>425224</v>
      </c>
      <c r="C152" s="19" t="s">
        <v>42</v>
      </c>
      <c r="D152" s="199"/>
      <c r="E152" s="200"/>
      <c r="F152" s="196">
        <v>64000</v>
      </c>
      <c r="G152" s="196">
        <f t="shared" si="5"/>
        <v>0</v>
      </c>
      <c r="H152" s="200">
        <v>64000</v>
      </c>
    </row>
    <row r="153" spans="1:8" s="20" customFormat="1" ht="12.75">
      <c r="A153" s="54"/>
      <c r="B153" s="19">
        <v>425225</v>
      </c>
      <c r="C153" s="19" t="s">
        <v>104</v>
      </c>
      <c r="D153" s="199">
        <v>0</v>
      </c>
      <c r="E153" s="200"/>
      <c r="F153" s="196">
        <v>0</v>
      </c>
      <c r="G153" s="196">
        <v>0</v>
      </c>
      <c r="H153" s="200">
        <v>0</v>
      </c>
    </row>
    <row r="154" spans="1:8" s="20" customFormat="1" ht="12.75">
      <c r="A154" s="54"/>
      <c r="B154" s="19">
        <v>425226</v>
      </c>
      <c r="C154" s="19" t="s">
        <v>100</v>
      </c>
      <c r="D154" s="199">
        <v>20000</v>
      </c>
      <c r="E154" s="204"/>
      <c r="F154" s="196">
        <f>E154/D154+SUM(D154:E154)</f>
        <v>20000</v>
      </c>
      <c r="G154" s="196">
        <f t="shared" si="5"/>
        <v>0</v>
      </c>
      <c r="H154" s="204">
        <v>20000</v>
      </c>
    </row>
    <row r="155" spans="1:8" s="20" customFormat="1" ht="12.75">
      <c r="A155" s="54"/>
      <c r="B155" s="19">
        <v>425229</v>
      </c>
      <c r="C155" s="19" t="s">
        <v>72</v>
      </c>
      <c r="D155" s="199"/>
      <c r="E155" s="204">
        <v>0</v>
      </c>
      <c r="F155" s="196"/>
      <c r="G155" s="196">
        <f t="shared" si="5"/>
        <v>0</v>
      </c>
      <c r="H155" s="204">
        <v>0</v>
      </c>
    </row>
    <row r="156" spans="1:8" s="20" customFormat="1" ht="12.75">
      <c r="A156" s="54"/>
      <c r="B156" s="19">
        <v>425251</v>
      </c>
      <c r="C156" s="19" t="s">
        <v>58</v>
      </c>
      <c r="D156" s="199">
        <v>400000</v>
      </c>
      <c r="E156" s="200">
        <v>337000</v>
      </c>
      <c r="F156" s="196">
        <f>E156/D156+SUM(D156:E156)</f>
        <v>737000.8425</v>
      </c>
      <c r="G156" s="196">
        <f t="shared" si="5"/>
        <v>100000.15749999997</v>
      </c>
      <c r="H156" s="200">
        <v>837001</v>
      </c>
    </row>
    <row r="157" spans="1:8" s="20" customFormat="1" ht="12.75">
      <c r="A157" s="54"/>
      <c r="B157" s="19">
        <v>425252</v>
      </c>
      <c r="C157" s="19" t="s">
        <v>59</v>
      </c>
      <c r="D157" s="199">
        <v>170000</v>
      </c>
      <c r="E157" s="200"/>
      <c r="F157" s="196">
        <f>E157/D157+SUM(D157:E157)</f>
        <v>170000</v>
      </c>
      <c r="G157" s="196">
        <f t="shared" si="5"/>
        <v>100000</v>
      </c>
      <c r="H157" s="200">
        <v>270000</v>
      </c>
    </row>
    <row r="158" spans="1:8" s="20" customFormat="1" ht="12.75">
      <c r="A158" s="54"/>
      <c r="B158" s="19">
        <v>425253</v>
      </c>
      <c r="C158" s="19" t="s">
        <v>308</v>
      </c>
      <c r="D158" s="199">
        <v>60000</v>
      </c>
      <c r="E158" s="200"/>
      <c r="F158" s="196">
        <f>E158/D158+SUM(D158:E158)</f>
        <v>60000</v>
      </c>
      <c r="G158" s="196">
        <f t="shared" si="5"/>
        <v>0</v>
      </c>
      <c r="H158" s="200">
        <v>60000</v>
      </c>
    </row>
    <row r="159" spans="1:8" s="20" customFormat="1" ht="12.75">
      <c r="A159" s="54"/>
      <c r="B159" s="19">
        <v>425291</v>
      </c>
      <c r="C159" s="19" t="s">
        <v>116</v>
      </c>
      <c r="D159" s="199"/>
      <c r="E159" s="204">
        <v>0</v>
      </c>
      <c r="F159" s="196"/>
      <c r="G159" s="196">
        <f t="shared" si="5"/>
        <v>0</v>
      </c>
      <c r="H159" s="204">
        <v>0</v>
      </c>
    </row>
    <row r="160" spans="1:8" s="44" customFormat="1" ht="35.25" customHeight="1">
      <c r="A160" s="51">
        <v>426</v>
      </c>
      <c r="B160" s="32"/>
      <c r="C160" s="32" t="s">
        <v>202</v>
      </c>
      <c r="D160" s="194">
        <f>D161+D171+D175+D179+D183+D186</f>
        <v>15473541</v>
      </c>
      <c r="E160" s="194">
        <f>E161+E171+E175+E179+E183+E186</f>
        <v>574000</v>
      </c>
      <c r="F160" s="196">
        <f>E160/D160+SUM(D160:E160)</f>
        <v>16047541.037095582</v>
      </c>
      <c r="G160" s="196">
        <f t="shared" si="5"/>
        <v>16332379.962904418</v>
      </c>
      <c r="H160" s="194">
        <f>H161+H171+H175+H179+H183+H186</f>
        <v>32379921</v>
      </c>
    </row>
    <row r="161" spans="1:8" s="25" customFormat="1" ht="12.75">
      <c r="A161" s="55"/>
      <c r="B161" s="24">
        <v>4261</v>
      </c>
      <c r="C161" s="24" t="s">
        <v>203</v>
      </c>
      <c r="D161" s="201">
        <f>SUM(D162:D170)</f>
        <v>657000</v>
      </c>
      <c r="E161" s="198">
        <f>SUM(E162:E170)</f>
        <v>0</v>
      </c>
      <c r="F161" s="196">
        <f>E161/D161+SUM(D161:E161)</f>
        <v>657000</v>
      </c>
      <c r="G161" s="196">
        <f t="shared" si="5"/>
        <v>240000</v>
      </c>
      <c r="H161" s="198">
        <f>SUM(H162:H170)</f>
        <v>897000</v>
      </c>
    </row>
    <row r="162" spans="1:8" s="20" customFormat="1" ht="12.75">
      <c r="A162" s="54"/>
      <c r="B162" s="19">
        <v>426111</v>
      </c>
      <c r="C162" s="19" t="s">
        <v>244</v>
      </c>
      <c r="D162" s="200">
        <v>300000</v>
      </c>
      <c r="E162" s="200"/>
      <c r="F162" s="196">
        <f>E162/D162+SUM(D162:E162)</f>
        <v>300000</v>
      </c>
      <c r="G162" s="196">
        <f t="shared" si="5"/>
        <v>60000</v>
      </c>
      <c r="H162" s="200">
        <v>360000</v>
      </c>
    </row>
    <row r="163" spans="1:8" s="20" customFormat="1" ht="12.75">
      <c r="A163" s="54"/>
      <c r="B163" s="19">
        <v>426112</v>
      </c>
      <c r="C163" s="19" t="s">
        <v>242</v>
      </c>
      <c r="D163" s="204">
        <v>300000</v>
      </c>
      <c r="E163" s="204"/>
      <c r="F163" s="196">
        <f>E163/D163+SUM(D163:E163)</f>
        <v>300000</v>
      </c>
      <c r="G163" s="196">
        <f t="shared" si="5"/>
        <v>100000</v>
      </c>
      <c r="H163" s="204">
        <v>400000</v>
      </c>
    </row>
    <row r="164" spans="1:8" s="20" customFormat="1" ht="12.75">
      <c r="A164" s="54"/>
      <c r="B164" s="19">
        <v>426113</v>
      </c>
      <c r="C164" s="19" t="s">
        <v>243</v>
      </c>
      <c r="D164" s="204">
        <v>5000</v>
      </c>
      <c r="E164" s="204"/>
      <c r="F164" s="196">
        <f>E164/D164+SUM(D164:E164)</f>
        <v>5000</v>
      </c>
      <c r="G164" s="196">
        <f t="shared" si="5"/>
        <v>0</v>
      </c>
      <c r="H164" s="204">
        <v>5000</v>
      </c>
    </row>
    <row r="165" spans="1:8" s="20" customFormat="1" ht="12.75">
      <c r="A165" s="54"/>
      <c r="B165" s="19">
        <v>426114</v>
      </c>
      <c r="C165" s="19" t="s">
        <v>245</v>
      </c>
      <c r="D165" s="204">
        <v>0</v>
      </c>
      <c r="E165" s="204">
        <v>0</v>
      </c>
      <c r="F165" s="196"/>
      <c r="G165" s="196">
        <f t="shared" si="5"/>
        <v>0</v>
      </c>
      <c r="H165" s="204"/>
    </row>
    <row r="166" spans="1:8" s="20" customFormat="1" ht="12.75">
      <c r="A166" s="54"/>
      <c r="B166" s="19">
        <v>426121</v>
      </c>
      <c r="C166" s="19" t="s">
        <v>43</v>
      </c>
      <c r="D166" s="204">
        <v>52000</v>
      </c>
      <c r="E166" s="204"/>
      <c r="F166" s="196">
        <f>E166/D166+SUM(D166:E166)</f>
        <v>52000</v>
      </c>
      <c r="G166" s="196">
        <f t="shared" si="5"/>
        <v>0</v>
      </c>
      <c r="H166" s="204">
        <v>52000</v>
      </c>
    </row>
    <row r="167" spans="1:8" s="20" customFormat="1" ht="12.75">
      <c r="A167" s="54"/>
      <c r="B167" s="19">
        <v>426123</v>
      </c>
      <c r="C167" s="19" t="s">
        <v>315</v>
      </c>
      <c r="D167" s="204"/>
      <c r="E167" s="204"/>
      <c r="F167" s="196">
        <v>0</v>
      </c>
      <c r="G167" s="196">
        <v>0</v>
      </c>
      <c r="H167" s="204">
        <v>0</v>
      </c>
    </row>
    <row r="168" spans="1:8" s="20" customFormat="1" ht="12.75">
      <c r="A168" s="54"/>
      <c r="B168" s="19">
        <v>426122</v>
      </c>
      <c r="C168" s="19" t="s">
        <v>309</v>
      </c>
      <c r="D168" s="204">
        <v>0</v>
      </c>
      <c r="E168" s="204">
        <v>0</v>
      </c>
      <c r="F168" s="196"/>
      <c r="G168" s="196">
        <f t="shared" si="5"/>
        <v>0</v>
      </c>
      <c r="H168" s="204"/>
    </row>
    <row r="169" spans="1:8" s="20" customFormat="1" ht="12.75">
      <c r="A169" s="54"/>
      <c r="B169" s="19">
        <v>426129</v>
      </c>
      <c r="C169" s="19" t="s">
        <v>141</v>
      </c>
      <c r="D169" s="204"/>
      <c r="E169" s="204"/>
      <c r="F169" s="196">
        <v>0</v>
      </c>
      <c r="G169" s="196">
        <f t="shared" si="5"/>
        <v>80000</v>
      </c>
      <c r="H169" s="204">
        <v>80000</v>
      </c>
    </row>
    <row r="170" spans="1:8" s="20" customFormat="1" ht="12.75">
      <c r="A170" s="54"/>
      <c r="B170" s="19">
        <v>426191</v>
      </c>
      <c r="C170" s="19" t="s">
        <v>117</v>
      </c>
      <c r="D170" s="200"/>
      <c r="E170" s="200"/>
      <c r="F170" s="196"/>
      <c r="G170" s="196">
        <f t="shared" si="5"/>
        <v>0</v>
      </c>
      <c r="H170" s="200"/>
    </row>
    <row r="171" spans="1:8" s="25" customFormat="1" ht="12.75">
      <c r="A171" s="55"/>
      <c r="B171" s="24">
        <v>4263</v>
      </c>
      <c r="C171" s="24" t="s">
        <v>204</v>
      </c>
      <c r="D171" s="201">
        <f>SUM(D172:D174)</f>
        <v>0</v>
      </c>
      <c r="E171" s="198">
        <f>SUM(E172:E174)</f>
        <v>0</v>
      </c>
      <c r="F171" s="196"/>
      <c r="G171" s="196">
        <f t="shared" si="5"/>
        <v>134380</v>
      </c>
      <c r="H171" s="198">
        <f>SUM(H172:H174)</f>
        <v>134380</v>
      </c>
    </row>
    <row r="172" spans="1:8" s="20" customFormat="1" ht="12.75">
      <c r="A172" s="54"/>
      <c r="B172" s="19">
        <v>426311</v>
      </c>
      <c r="C172" s="19" t="s">
        <v>44</v>
      </c>
      <c r="D172" s="199"/>
      <c r="E172" s="200"/>
      <c r="F172" s="196"/>
      <c r="G172" s="196">
        <v>105000</v>
      </c>
      <c r="H172" s="200">
        <v>105000</v>
      </c>
    </row>
    <row r="173" spans="1:8" s="20" customFormat="1" ht="12.75">
      <c r="A173" s="54"/>
      <c r="B173" s="19">
        <v>426312</v>
      </c>
      <c r="C173" s="19" t="s">
        <v>73</v>
      </c>
      <c r="D173" s="199">
        <v>0</v>
      </c>
      <c r="E173" s="204">
        <v>0</v>
      </c>
      <c r="F173" s="196"/>
      <c r="G173" s="196">
        <f t="shared" si="5"/>
        <v>0</v>
      </c>
      <c r="H173" s="204">
        <v>0</v>
      </c>
    </row>
    <row r="174" spans="1:8" s="20" customFormat="1" ht="12.75">
      <c r="A174" s="54"/>
      <c r="B174" s="19">
        <v>426321</v>
      </c>
      <c r="C174" s="19" t="s">
        <v>246</v>
      </c>
      <c r="D174" s="203"/>
      <c r="E174" s="200"/>
      <c r="F174" s="196"/>
      <c r="G174" s="196">
        <f t="shared" si="5"/>
        <v>29380</v>
      </c>
      <c r="H174" s="200">
        <v>29380</v>
      </c>
    </row>
    <row r="175" spans="1:8" s="25" customFormat="1" ht="12.75">
      <c r="A175" s="55"/>
      <c r="B175" s="24">
        <v>4264</v>
      </c>
      <c r="C175" s="24" t="s">
        <v>205</v>
      </c>
      <c r="D175" s="201">
        <f>SUM(D176:D178)</f>
        <v>5066221</v>
      </c>
      <c r="E175" s="198">
        <f>SUM(E176:E178)</f>
        <v>0</v>
      </c>
      <c r="F175" s="196">
        <f aca="true" t="shared" si="6" ref="F175:F181">E175/D175+SUM(D175:E175)</f>
        <v>5066221</v>
      </c>
      <c r="G175" s="196">
        <f t="shared" si="5"/>
        <v>1000000</v>
      </c>
      <c r="H175" s="198">
        <f>SUM(H176:H178)</f>
        <v>6066221</v>
      </c>
    </row>
    <row r="176" spans="1:8" s="20" customFormat="1" ht="12.75">
      <c r="A176" s="54"/>
      <c r="B176" s="19">
        <v>426412</v>
      </c>
      <c r="C176" s="19" t="s">
        <v>298</v>
      </c>
      <c r="D176" s="199">
        <v>4337221</v>
      </c>
      <c r="E176" s="200"/>
      <c r="F176" s="196">
        <f t="shared" si="6"/>
        <v>4337221</v>
      </c>
      <c r="G176" s="196">
        <f t="shared" si="5"/>
        <v>1000000</v>
      </c>
      <c r="H176" s="200">
        <v>5337221</v>
      </c>
    </row>
    <row r="177" spans="1:8" s="20" customFormat="1" ht="12.75">
      <c r="A177" s="54"/>
      <c r="B177" s="19">
        <v>426413</v>
      </c>
      <c r="C177" s="19" t="s">
        <v>74</v>
      </c>
      <c r="D177" s="199">
        <v>330000</v>
      </c>
      <c r="E177" s="200"/>
      <c r="F177" s="196">
        <f t="shared" si="6"/>
        <v>330000</v>
      </c>
      <c r="G177" s="196">
        <f t="shared" si="5"/>
        <v>0</v>
      </c>
      <c r="H177" s="200">
        <v>330000</v>
      </c>
    </row>
    <row r="178" spans="1:8" s="20" customFormat="1" ht="12.75">
      <c r="A178" s="54"/>
      <c r="B178" s="19">
        <v>426491</v>
      </c>
      <c r="C178" s="19" t="s">
        <v>60</v>
      </c>
      <c r="D178" s="199">
        <v>399000</v>
      </c>
      <c r="E178" s="200"/>
      <c r="F178" s="196">
        <f t="shared" si="6"/>
        <v>399000</v>
      </c>
      <c r="G178" s="196">
        <f t="shared" si="5"/>
        <v>0</v>
      </c>
      <c r="H178" s="200">
        <v>399000</v>
      </c>
    </row>
    <row r="179" spans="1:8" s="25" customFormat="1" ht="12.75">
      <c r="A179" s="55"/>
      <c r="B179" s="24">
        <v>4267</v>
      </c>
      <c r="C179" s="24" t="s">
        <v>206</v>
      </c>
      <c r="D179" s="201">
        <f>SUM(D180:D182)</f>
        <v>8618000</v>
      </c>
      <c r="E179" s="198">
        <f>SUM(E180:E182)</f>
        <v>574000</v>
      </c>
      <c r="F179" s="196">
        <f t="shared" si="6"/>
        <v>9192000.06660478</v>
      </c>
      <c r="G179" s="196">
        <f t="shared" si="5"/>
        <v>14702999.93339522</v>
      </c>
      <c r="H179" s="198">
        <f>SUM(H180:H182)</f>
        <v>23895000</v>
      </c>
    </row>
    <row r="180" spans="1:8" s="20" customFormat="1" ht="12.75">
      <c r="A180" s="54"/>
      <c r="B180" s="19">
        <v>426711</v>
      </c>
      <c r="C180" s="19" t="s">
        <v>45</v>
      </c>
      <c r="D180" s="199">
        <v>4921000</v>
      </c>
      <c r="E180" s="200">
        <v>574000</v>
      </c>
      <c r="F180" s="196">
        <f t="shared" si="6"/>
        <v>5495000.1166429585</v>
      </c>
      <c r="G180" s="196">
        <f t="shared" si="5"/>
        <v>399999.8833570415</v>
      </c>
      <c r="H180" s="200">
        <v>5895000</v>
      </c>
    </row>
    <row r="181" spans="1:8" s="20" customFormat="1" ht="12.75">
      <c r="A181" s="54"/>
      <c r="B181" s="19">
        <v>426721</v>
      </c>
      <c r="C181" s="19" t="s">
        <v>57</v>
      </c>
      <c r="D181" s="200">
        <v>3697000</v>
      </c>
      <c r="E181" s="200"/>
      <c r="F181" s="196">
        <f t="shared" si="6"/>
        <v>3697000</v>
      </c>
      <c r="G181" s="196">
        <f t="shared" si="5"/>
        <v>303000</v>
      </c>
      <c r="H181" s="200">
        <v>4000000</v>
      </c>
    </row>
    <row r="182" spans="1:8" s="20" customFormat="1" ht="12.75">
      <c r="A182" s="54"/>
      <c r="B182" s="19">
        <v>426751</v>
      </c>
      <c r="C182" s="38" t="s">
        <v>306</v>
      </c>
      <c r="D182" s="210"/>
      <c r="E182" s="200"/>
      <c r="F182" s="196"/>
      <c r="G182" s="196">
        <v>14000000</v>
      </c>
      <c r="H182" s="200">
        <v>14000000</v>
      </c>
    </row>
    <row r="183" spans="1:8" s="25" customFormat="1" ht="12.75">
      <c r="A183" s="55"/>
      <c r="B183" s="24">
        <v>4268</v>
      </c>
      <c r="C183" s="24" t="s">
        <v>207</v>
      </c>
      <c r="D183" s="201">
        <f>SUM(D184:D185)</f>
        <v>822320</v>
      </c>
      <c r="E183" s="198">
        <f>SUM(E184:E185)</f>
        <v>0</v>
      </c>
      <c r="F183" s="196">
        <f aca="true" t="shared" si="7" ref="F183:F189">E183/D183+SUM(D183:E183)</f>
        <v>822320</v>
      </c>
      <c r="G183" s="196">
        <f t="shared" si="5"/>
        <v>0</v>
      </c>
      <c r="H183" s="198">
        <f>SUM(H184:H185)</f>
        <v>822320</v>
      </c>
    </row>
    <row r="184" spans="1:8" s="20" customFormat="1" ht="12.75">
      <c r="A184" s="54"/>
      <c r="B184" s="19">
        <v>426811</v>
      </c>
      <c r="C184" s="19" t="s">
        <v>46</v>
      </c>
      <c r="D184" s="199">
        <v>390000</v>
      </c>
      <c r="E184" s="204"/>
      <c r="F184" s="196">
        <f t="shared" si="7"/>
        <v>390000</v>
      </c>
      <c r="G184" s="196">
        <f t="shared" si="5"/>
        <v>0</v>
      </c>
      <c r="H184" s="204">
        <v>390000</v>
      </c>
    </row>
    <row r="185" spans="1:8" s="20" customFormat="1" ht="12.75">
      <c r="A185" s="54"/>
      <c r="B185" s="19">
        <v>426812</v>
      </c>
      <c r="C185" s="19" t="s">
        <v>142</v>
      </c>
      <c r="D185" s="199">
        <v>432320</v>
      </c>
      <c r="E185" s="200"/>
      <c r="F185" s="196">
        <f t="shared" si="7"/>
        <v>432320</v>
      </c>
      <c r="G185" s="196">
        <f t="shared" si="5"/>
        <v>0</v>
      </c>
      <c r="H185" s="200">
        <v>432320</v>
      </c>
    </row>
    <row r="186" spans="1:8" s="25" customFormat="1" ht="12.75">
      <c r="A186" s="55"/>
      <c r="B186" s="24">
        <v>4269</v>
      </c>
      <c r="C186" s="24" t="s">
        <v>208</v>
      </c>
      <c r="D186" s="201">
        <f>SUM(D187:D190)</f>
        <v>310000</v>
      </c>
      <c r="E186" s="198">
        <f>SUM(E187:E190)</f>
        <v>0</v>
      </c>
      <c r="F186" s="196">
        <f t="shared" si="7"/>
        <v>310000</v>
      </c>
      <c r="G186" s="196">
        <v>41108</v>
      </c>
      <c r="H186" s="198">
        <f>SUM(H187:H190)</f>
        <v>565000</v>
      </c>
    </row>
    <row r="187" spans="1:8" s="20" customFormat="1" ht="12.75">
      <c r="A187" s="54"/>
      <c r="B187" s="19">
        <v>426911</v>
      </c>
      <c r="C187" s="19" t="s">
        <v>143</v>
      </c>
      <c r="D187" s="199">
        <v>260000</v>
      </c>
      <c r="E187" s="200"/>
      <c r="F187" s="196">
        <f t="shared" si="7"/>
        <v>260000</v>
      </c>
      <c r="G187" s="196">
        <f t="shared" si="5"/>
        <v>100000</v>
      </c>
      <c r="H187" s="200">
        <v>360000</v>
      </c>
    </row>
    <row r="188" spans="1:8" s="20" customFormat="1" ht="12.75">
      <c r="A188" s="54"/>
      <c r="B188" s="19">
        <v>426912</v>
      </c>
      <c r="C188" s="19" t="s">
        <v>75</v>
      </c>
      <c r="D188" s="203">
        <v>0</v>
      </c>
      <c r="E188" s="204"/>
      <c r="F188" s="196">
        <v>0</v>
      </c>
      <c r="G188" s="196">
        <v>0</v>
      </c>
      <c r="H188" s="204">
        <v>0</v>
      </c>
    </row>
    <row r="189" spans="1:8" s="20" customFormat="1" ht="12.75">
      <c r="A189" s="54"/>
      <c r="B189" s="19">
        <v>426913</v>
      </c>
      <c r="C189" s="19" t="s">
        <v>76</v>
      </c>
      <c r="D189" s="199">
        <v>50000</v>
      </c>
      <c r="E189" s="200"/>
      <c r="F189" s="196">
        <f t="shared" si="7"/>
        <v>50000</v>
      </c>
      <c r="G189" s="196">
        <f t="shared" si="5"/>
        <v>140000</v>
      </c>
      <c r="H189" s="200">
        <v>190000</v>
      </c>
    </row>
    <row r="190" spans="1:8" s="20" customFormat="1" ht="12.75">
      <c r="A190" s="54"/>
      <c r="B190" s="19">
        <v>426919</v>
      </c>
      <c r="C190" s="19" t="s">
        <v>77</v>
      </c>
      <c r="D190" s="199"/>
      <c r="E190" s="200"/>
      <c r="F190" s="196"/>
      <c r="G190" s="196">
        <f t="shared" si="5"/>
        <v>15000</v>
      </c>
      <c r="H190" s="200">
        <v>15000</v>
      </c>
    </row>
    <row r="191" spans="1:8" s="44" customFormat="1" ht="34.5" customHeight="1">
      <c r="A191" s="51">
        <v>444</v>
      </c>
      <c r="B191" s="46"/>
      <c r="C191" s="32" t="s">
        <v>210</v>
      </c>
      <c r="D191" s="194">
        <f>D193+D194</f>
        <v>0</v>
      </c>
      <c r="E191" s="195">
        <f>SUM(E193:E194)</f>
        <v>0</v>
      </c>
      <c r="F191" s="196"/>
      <c r="G191" s="196">
        <v>700000</v>
      </c>
      <c r="H191" s="195">
        <v>700000</v>
      </c>
    </row>
    <row r="192" spans="1:8" s="25" customFormat="1" ht="12.75">
      <c r="A192" s="52"/>
      <c r="B192" s="22">
        <v>4442</v>
      </c>
      <c r="C192" s="22" t="s">
        <v>209</v>
      </c>
      <c r="D192" s="197">
        <f>D193+D194</f>
        <v>0</v>
      </c>
      <c r="E192" s="195">
        <f>SUM(E193:E194)</f>
        <v>0</v>
      </c>
      <c r="F192" s="196"/>
      <c r="G192" s="196">
        <v>700000</v>
      </c>
      <c r="H192" s="195">
        <f>SUM(H193:H194)</f>
        <v>700000</v>
      </c>
    </row>
    <row r="193" spans="1:8" s="20" customFormat="1" ht="12.75">
      <c r="A193" s="54"/>
      <c r="B193" s="19">
        <v>444211</v>
      </c>
      <c r="C193" s="19" t="s">
        <v>209</v>
      </c>
      <c r="D193" s="199"/>
      <c r="E193" s="200"/>
      <c r="F193" s="196"/>
      <c r="G193" s="196">
        <v>700000</v>
      </c>
      <c r="H193" s="200">
        <v>700000</v>
      </c>
    </row>
    <row r="194" spans="1:8" s="20" customFormat="1" ht="12.75">
      <c r="A194" s="54"/>
      <c r="B194" s="19">
        <v>444219</v>
      </c>
      <c r="C194" s="19" t="s">
        <v>271</v>
      </c>
      <c r="D194" s="199">
        <v>0</v>
      </c>
      <c r="E194" s="200">
        <v>0</v>
      </c>
      <c r="F194" s="196"/>
      <c r="G194" s="196">
        <f t="shared" si="5"/>
        <v>0</v>
      </c>
      <c r="H194" s="200">
        <v>0</v>
      </c>
    </row>
    <row r="195" spans="1:8" s="44" customFormat="1" ht="34.5" customHeight="1">
      <c r="A195" s="51">
        <v>465</v>
      </c>
      <c r="B195" s="46"/>
      <c r="C195" s="32" t="s">
        <v>291</v>
      </c>
      <c r="D195" s="194">
        <f>SUM(D197)</f>
        <v>1300000</v>
      </c>
      <c r="E195" s="195">
        <f>SUM(E197:E197)</f>
        <v>0</v>
      </c>
      <c r="F195" s="196">
        <f>E195/D195+SUM(D195:E195)</f>
        <v>1300000</v>
      </c>
      <c r="G195" s="196">
        <f t="shared" si="5"/>
        <v>0</v>
      </c>
      <c r="H195" s="195">
        <f>SUM(H197:H197)</f>
        <v>1300000</v>
      </c>
    </row>
    <row r="196" spans="1:8" s="25" customFormat="1" ht="12.75">
      <c r="A196" s="52"/>
      <c r="B196" s="22">
        <v>4651</v>
      </c>
      <c r="C196" s="22"/>
      <c r="D196" s="197">
        <v>1300000</v>
      </c>
      <c r="E196" s="195">
        <f>SUM(E197:E197)</f>
        <v>0</v>
      </c>
      <c r="F196" s="196">
        <v>1300000</v>
      </c>
      <c r="G196" s="196">
        <v>0</v>
      </c>
      <c r="H196" s="195">
        <f>SUM(H197:H197)</f>
        <v>1300000</v>
      </c>
    </row>
    <row r="197" spans="1:8" s="20" customFormat="1" ht="12.75">
      <c r="A197" s="54"/>
      <c r="B197" s="19">
        <v>465112</v>
      </c>
      <c r="C197" s="19" t="s">
        <v>292</v>
      </c>
      <c r="D197" s="200">
        <v>1300000</v>
      </c>
      <c r="E197" s="200"/>
      <c r="F197" s="196">
        <v>1300000</v>
      </c>
      <c r="G197" s="196">
        <f t="shared" si="5"/>
        <v>0</v>
      </c>
      <c r="H197" s="200">
        <v>1300000</v>
      </c>
    </row>
    <row r="198" spans="1:8" s="45" customFormat="1" ht="34.5" customHeight="1">
      <c r="A198" s="51">
        <v>431</v>
      </c>
      <c r="B198" s="32"/>
      <c r="C198" s="32" t="s">
        <v>260</v>
      </c>
      <c r="D198" s="194">
        <f>SUM(D199:D202)</f>
        <v>0</v>
      </c>
      <c r="E198" s="195">
        <f>SUM(E199:E202)</f>
        <v>0</v>
      </c>
      <c r="F198" s="196"/>
      <c r="G198" s="196">
        <f t="shared" si="5"/>
        <v>0</v>
      </c>
      <c r="H198" s="195">
        <f>SUM(H199:H202)</f>
        <v>0</v>
      </c>
    </row>
    <row r="199" spans="1:8" s="20" customFormat="1" ht="12.75">
      <c r="A199" s="54"/>
      <c r="B199" s="19" t="s">
        <v>261</v>
      </c>
      <c r="C199" s="19"/>
      <c r="D199" s="199"/>
      <c r="E199" s="200">
        <v>0</v>
      </c>
      <c r="F199" s="196"/>
      <c r="G199" s="196">
        <f aca="true" t="shared" si="8" ref="G199:G216">SUM(H199-F199)</f>
        <v>0</v>
      </c>
      <c r="H199" s="200">
        <v>0</v>
      </c>
    </row>
    <row r="200" spans="1:8" s="20" customFormat="1" ht="12.75">
      <c r="A200" s="54"/>
      <c r="B200" s="19" t="s">
        <v>262</v>
      </c>
      <c r="C200" s="19"/>
      <c r="D200" s="199"/>
      <c r="E200" s="200"/>
      <c r="F200" s="196"/>
      <c r="G200" s="196">
        <f t="shared" si="8"/>
        <v>0</v>
      </c>
      <c r="H200" s="200"/>
    </row>
    <row r="201" spans="1:8" s="20" customFormat="1" ht="12.75">
      <c r="A201" s="54"/>
      <c r="B201" s="19" t="s">
        <v>263</v>
      </c>
      <c r="C201" s="19"/>
      <c r="D201" s="199"/>
      <c r="E201" s="200"/>
      <c r="F201" s="196"/>
      <c r="G201" s="196">
        <f t="shared" si="8"/>
        <v>0</v>
      </c>
      <c r="H201" s="200"/>
    </row>
    <row r="202" spans="1:8" s="20" customFormat="1" ht="12.75">
      <c r="A202" s="54"/>
      <c r="B202" s="19" t="s">
        <v>264</v>
      </c>
      <c r="C202" s="19"/>
      <c r="D202" s="199"/>
      <c r="E202" s="200"/>
      <c r="F202" s="196"/>
      <c r="G202" s="196">
        <f t="shared" si="8"/>
        <v>0</v>
      </c>
      <c r="H202" s="200"/>
    </row>
    <row r="203" spans="1:8" s="45" customFormat="1" ht="34.5" customHeight="1">
      <c r="A203" s="51">
        <v>482</v>
      </c>
      <c r="B203" s="32"/>
      <c r="C203" s="32" t="s">
        <v>211</v>
      </c>
      <c r="D203" s="194">
        <f>D204+D209+D214</f>
        <v>467211</v>
      </c>
      <c r="E203" s="195">
        <f>E204+E209+E214</f>
        <v>0</v>
      </c>
      <c r="F203" s="196">
        <f>E203/D203+SUM(D203:E203)</f>
        <v>467211</v>
      </c>
      <c r="G203" s="195">
        <f>G204+G209+G214+SUM(E203+F203)</f>
        <v>2477211</v>
      </c>
      <c r="H203" s="195">
        <f>H204+H209+H214+SUM(F203+G203)</f>
        <v>5521633</v>
      </c>
    </row>
    <row r="204" spans="1:9" s="25" customFormat="1" ht="12.75">
      <c r="A204" s="52"/>
      <c r="B204" s="22">
        <v>4821</v>
      </c>
      <c r="C204" s="22" t="s">
        <v>212</v>
      </c>
      <c r="D204" s="197">
        <f>SUM(D205:D208)</f>
        <v>380211</v>
      </c>
      <c r="E204" s="198">
        <f>SUM(E205:E208)</f>
        <v>0</v>
      </c>
      <c r="F204" s="196">
        <f>E204/D204+SUM(D204:E204)</f>
        <v>380211</v>
      </c>
      <c r="G204" s="196">
        <f>SUM(H204-F204)</f>
        <v>2010000</v>
      </c>
      <c r="H204" s="198">
        <f>SUM(H205:H208)</f>
        <v>2390211</v>
      </c>
      <c r="I204" s="28"/>
    </row>
    <row r="205" spans="1:8" s="20" customFormat="1" ht="12.75">
      <c r="A205" s="54"/>
      <c r="B205" s="19">
        <v>482111</v>
      </c>
      <c r="C205" s="19" t="s">
        <v>101</v>
      </c>
      <c r="D205" s="199"/>
      <c r="E205" s="204"/>
      <c r="F205" s="196">
        <v>0</v>
      </c>
      <c r="G205" s="196">
        <f t="shared" si="8"/>
        <v>10000</v>
      </c>
      <c r="H205" s="204">
        <v>10000</v>
      </c>
    </row>
    <row r="206" spans="1:8" s="20" customFormat="1" ht="12.75">
      <c r="A206" s="54"/>
      <c r="B206" s="19">
        <v>482121</v>
      </c>
      <c r="C206" s="19" t="s">
        <v>155</v>
      </c>
      <c r="D206" s="199"/>
      <c r="E206" s="204"/>
      <c r="F206" s="196"/>
      <c r="G206" s="196">
        <v>2000000</v>
      </c>
      <c r="H206" s="204">
        <v>2000000</v>
      </c>
    </row>
    <row r="207" spans="1:8" s="20" customFormat="1" ht="12.75">
      <c r="A207" s="54"/>
      <c r="B207" s="19">
        <v>482131</v>
      </c>
      <c r="C207" s="19" t="s">
        <v>272</v>
      </c>
      <c r="D207" s="199">
        <v>380211</v>
      </c>
      <c r="E207" s="204"/>
      <c r="F207" s="196">
        <f>E207/D207+SUM(D207:E207)</f>
        <v>380211</v>
      </c>
      <c r="G207" s="196">
        <f t="shared" si="8"/>
        <v>0</v>
      </c>
      <c r="H207" s="204">
        <v>380211</v>
      </c>
    </row>
    <row r="208" spans="1:8" s="20" customFormat="1" ht="12.75">
      <c r="A208" s="54"/>
      <c r="B208" s="19">
        <v>482191</v>
      </c>
      <c r="C208" s="19" t="s">
        <v>154</v>
      </c>
      <c r="D208" s="199"/>
      <c r="E208" s="204"/>
      <c r="F208" s="196"/>
      <c r="G208" s="196">
        <f t="shared" si="8"/>
        <v>0</v>
      </c>
      <c r="H208" s="204">
        <v>0</v>
      </c>
    </row>
    <row r="209" spans="1:8" s="25" customFormat="1" ht="12.75">
      <c r="A209" s="55"/>
      <c r="B209" s="24">
        <v>4822</v>
      </c>
      <c r="C209" s="24" t="s">
        <v>213</v>
      </c>
      <c r="D209" s="201">
        <v>87000</v>
      </c>
      <c r="E209" s="198">
        <f>SUM(E210:E213)</f>
        <v>0</v>
      </c>
      <c r="F209" s="199">
        <v>87000</v>
      </c>
      <c r="G209" s="196">
        <v>0</v>
      </c>
      <c r="H209" s="198">
        <f>SUM(H210:H213)</f>
        <v>187000</v>
      </c>
    </row>
    <row r="210" spans="1:8" s="20" customFormat="1" ht="12.75">
      <c r="A210" s="54"/>
      <c r="B210" s="19">
        <v>482211</v>
      </c>
      <c r="C210" s="19" t="s">
        <v>52</v>
      </c>
      <c r="D210" s="199">
        <v>87000</v>
      </c>
      <c r="E210" s="200"/>
      <c r="F210" s="199">
        <v>87000</v>
      </c>
      <c r="G210" s="196">
        <f t="shared" si="8"/>
        <v>0</v>
      </c>
      <c r="H210" s="199">
        <v>87000</v>
      </c>
    </row>
    <row r="211" spans="1:8" s="20" customFormat="1" ht="12.75">
      <c r="A211" s="54"/>
      <c r="B211" s="19">
        <v>482221</v>
      </c>
      <c r="C211" s="19" t="s">
        <v>81</v>
      </c>
      <c r="D211" s="203">
        <v>0</v>
      </c>
      <c r="E211" s="200">
        <v>0</v>
      </c>
      <c r="F211" s="196"/>
      <c r="G211" s="196">
        <f t="shared" si="8"/>
        <v>0</v>
      </c>
      <c r="H211" s="200">
        <v>0</v>
      </c>
    </row>
    <row r="212" spans="1:8" s="20" customFormat="1" ht="12.75">
      <c r="A212" s="54"/>
      <c r="B212" s="19">
        <v>482241</v>
      </c>
      <c r="C212" s="19" t="s">
        <v>53</v>
      </c>
      <c r="D212" s="199"/>
      <c r="E212" s="204">
        <v>0</v>
      </c>
      <c r="F212" s="196"/>
      <c r="G212" s="196">
        <f t="shared" si="8"/>
        <v>0</v>
      </c>
      <c r="H212" s="204">
        <v>0</v>
      </c>
    </row>
    <row r="213" spans="1:8" s="20" customFormat="1" ht="12.75">
      <c r="A213" s="54"/>
      <c r="B213" s="19">
        <v>482251</v>
      </c>
      <c r="C213" s="19" t="s">
        <v>54</v>
      </c>
      <c r="D213" s="199"/>
      <c r="E213" s="200"/>
      <c r="F213" s="196"/>
      <c r="G213" s="196">
        <f t="shared" si="8"/>
        <v>100000</v>
      </c>
      <c r="H213" s="200">
        <v>100000</v>
      </c>
    </row>
    <row r="214" spans="1:8" s="25" customFormat="1" ht="12.75">
      <c r="A214" s="55"/>
      <c r="B214" s="24">
        <v>4823</v>
      </c>
      <c r="C214" s="24" t="s">
        <v>214</v>
      </c>
      <c r="D214" s="201">
        <f>SUM(D215:D217)</f>
        <v>0</v>
      </c>
      <c r="E214" s="198">
        <f>SUM(E215:E217)</f>
        <v>0</v>
      </c>
      <c r="F214" s="196"/>
      <c r="G214" s="196">
        <f t="shared" si="8"/>
        <v>0</v>
      </c>
      <c r="H214" s="198">
        <f>SUM(H215:H217)</f>
        <v>0</v>
      </c>
    </row>
    <row r="215" spans="1:8" s="20" customFormat="1" ht="12.75">
      <c r="A215" s="54"/>
      <c r="B215" s="19">
        <v>482311</v>
      </c>
      <c r="C215" s="19" t="s">
        <v>82</v>
      </c>
      <c r="D215" s="203"/>
      <c r="E215" s="204">
        <v>0</v>
      </c>
      <c r="F215" s="196"/>
      <c r="G215" s="196">
        <f t="shared" si="8"/>
        <v>0</v>
      </c>
      <c r="H215" s="204">
        <v>0</v>
      </c>
    </row>
    <row r="216" spans="1:8" s="20" customFormat="1" ht="12.75">
      <c r="A216" s="54"/>
      <c r="B216" s="23">
        <v>482341</v>
      </c>
      <c r="C216" s="19" t="s">
        <v>102</v>
      </c>
      <c r="D216" s="203">
        <v>0</v>
      </c>
      <c r="E216" s="204">
        <v>0</v>
      </c>
      <c r="F216" s="196"/>
      <c r="G216" s="196">
        <f t="shared" si="8"/>
        <v>0</v>
      </c>
      <c r="H216" s="204">
        <v>0</v>
      </c>
    </row>
    <row r="217" spans="1:8" ht="13.5" thickBot="1">
      <c r="A217" s="50"/>
      <c r="B217" s="101">
        <v>483111</v>
      </c>
      <c r="C217" s="189" t="s">
        <v>259</v>
      </c>
      <c r="D217" s="215"/>
      <c r="E217" s="216"/>
      <c r="F217" s="196"/>
      <c r="G217" s="196">
        <v>0</v>
      </c>
      <c r="H217" s="216">
        <v>0</v>
      </c>
    </row>
    <row r="218" spans="1:8" ht="31.5" customHeight="1" thickBot="1">
      <c r="A218" s="58"/>
      <c r="B218" s="59" t="s">
        <v>55</v>
      </c>
      <c r="C218" s="190"/>
      <c r="D218" s="217">
        <f>SUM(D6+D10+D20+D34+D37+D40+D76+D93+D123+D134+D160+D191+D195+D198+D203)</f>
        <v>189543502</v>
      </c>
      <c r="E218" s="217">
        <f>SUM(E6+E10+E20+E34+E37+E40+E76+E93+E123+E134+E160+E191+E195+E198+E203)</f>
        <v>15734950</v>
      </c>
      <c r="F218" s="217">
        <f>SUM(F6+F10+F20+F34+F37+F40+F76+F93+F123+F134+F160+F191+F195+F198+F203)</f>
        <v>205278452.43169007</v>
      </c>
      <c r="G218" s="217">
        <f>SUM(G6+G10+G20+G34+G40+G76+G93+G123+G134+G160+G191+G195+G203)</f>
        <v>47792072.45830994</v>
      </c>
      <c r="H218" s="217">
        <f>SUM(F218:G218)</f>
        <v>253070524.89000002</v>
      </c>
    </row>
    <row r="219" ht="12.75">
      <c r="G219"/>
    </row>
    <row r="220" spans="1:6" s="4" customFormat="1" ht="12.75">
      <c r="A220" s="15"/>
      <c r="B220" s="13"/>
      <c r="C220" s="13"/>
      <c r="D220" s="119"/>
      <c r="E220" s="135"/>
      <c r="F220" s="47"/>
    </row>
    <row r="221" spans="1:6" s="4" customFormat="1" ht="12.75">
      <c r="A221" s="15"/>
      <c r="B221" s="13"/>
      <c r="C221" s="13"/>
      <c r="D221" s="119"/>
      <c r="E221" s="135"/>
      <c r="F221" s="47"/>
    </row>
    <row r="222" spans="1:7" ht="12.75">
      <c r="A222" s="15"/>
      <c r="B222" s="13"/>
      <c r="C222" s="13"/>
      <c r="D222" s="119"/>
      <c r="E222" s="135"/>
      <c r="F222" s="47"/>
      <c r="G222"/>
    </row>
    <row r="224" ht="12.75">
      <c r="G224" s="14"/>
    </row>
    <row r="225" ht="12.75">
      <c r="G225" s="14"/>
    </row>
    <row r="226" ht="12.75">
      <c r="G226" s="14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ht="12.75">
      <c r="G287"/>
    </row>
    <row r="288" ht="12.75">
      <c r="G288"/>
    </row>
    <row r="289" ht="12.75">
      <c r="G289"/>
    </row>
    <row r="290" ht="12.75">
      <c r="G290"/>
    </row>
    <row r="291" ht="12.75">
      <c r="G291"/>
    </row>
    <row r="292" ht="12.75">
      <c r="G292"/>
    </row>
    <row r="293" ht="12.75">
      <c r="G293"/>
    </row>
    <row r="294" ht="12.75">
      <c r="G294"/>
    </row>
    <row r="295" ht="12.75">
      <c r="G295"/>
    </row>
    <row r="296" ht="12.75">
      <c r="G296"/>
    </row>
    <row r="297" ht="12.75">
      <c r="G297"/>
    </row>
    <row r="298" ht="12.75">
      <c r="G298"/>
    </row>
    <row r="299" ht="12.75">
      <c r="G299"/>
    </row>
    <row r="300" ht="12.75">
      <c r="G300"/>
    </row>
    <row r="301" ht="12.75">
      <c r="G301"/>
    </row>
    <row r="302" ht="12.75">
      <c r="G302"/>
    </row>
    <row r="303" ht="12.75">
      <c r="G303"/>
    </row>
    <row r="304" ht="12.75">
      <c r="G304"/>
    </row>
    <row r="305" ht="12.75">
      <c r="G305"/>
    </row>
    <row r="306" ht="12.75">
      <c r="G306"/>
    </row>
    <row r="307" ht="12.75">
      <c r="G307"/>
    </row>
    <row r="308" ht="12.75">
      <c r="G308"/>
    </row>
    <row r="309" ht="12.75">
      <c r="G309"/>
    </row>
    <row r="310" ht="12.75">
      <c r="G310"/>
    </row>
    <row r="311" ht="12.75">
      <c r="G311"/>
    </row>
    <row r="312" ht="12.75">
      <c r="G312"/>
    </row>
    <row r="313" ht="12.75">
      <c r="G313"/>
    </row>
    <row r="314" ht="12.75">
      <c r="G314"/>
    </row>
    <row r="315" ht="12.75">
      <c r="G315"/>
    </row>
    <row r="316" ht="12.75">
      <c r="G316"/>
    </row>
    <row r="317" ht="12.75">
      <c r="G317"/>
    </row>
    <row r="318" ht="12.75">
      <c r="G318"/>
    </row>
    <row r="319" ht="12.75">
      <c r="G319"/>
    </row>
    <row r="320" ht="12.75">
      <c r="G320"/>
    </row>
    <row r="321" ht="12.75">
      <c r="G321"/>
    </row>
    <row r="322" ht="12.75">
      <c r="G322"/>
    </row>
    <row r="323" ht="12.75">
      <c r="G323"/>
    </row>
    <row r="324" ht="12.75">
      <c r="G324"/>
    </row>
    <row r="325" ht="12.75">
      <c r="G325"/>
    </row>
    <row r="326" ht="12.75">
      <c r="G326"/>
    </row>
    <row r="327" ht="12.75">
      <c r="G327"/>
    </row>
    <row r="328" ht="12.75">
      <c r="G328"/>
    </row>
    <row r="329" ht="12.75">
      <c r="G329"/>
    </row>
    <row r="330" ht="12.75">
      <c r="G330"/>
    </row>
    <row r="331" ht="12.75">
      <c r="G331"/>
    </row>
    <row r="332" ht="12.75">
      <c r="G332"/>
    </row>
    <row r="333" ht="12.75">
      <c r="G333"/>
    </row>
    <row r="334" ht="12.75">
      <c r="G334"/>
    </row>
    <row r="335" ht="12.75">
      <c r="G335"/>
    </row>
    <row r="336" ht="12.75">
      <c r="G336"/>
    </row>
    <row r="337" ht="12.75">
      <c r="G337"/>
    </row>
    <row r="338" ht="12.75">
      <c r="G338"/>
    </row>
    <row r="339" ht="12.75">
      <c r="G339"/>
    </row>
    <row r="340" ht="12.75">
      <c r="G340"/>
    </row>
    <row r="341" ht="12.75">
      <c r="G341"/>
    </row>
    <row r="342" ht="12.75">
      <c r="G342"/>
    </row>
    <row r="343" ht="12.75">
      <c r="G343"/>
    </row>
    <row r="344" ht="12.75">
      <c r="G344"/>
    </row>
    <row r="345" ht="12.75">
      <c r="G345"/>
    </row>
    <row r="346" ht="12.75">
      <c r="G346"/>
    </row>
    <row r="347" ht="12.75">
      <c r="G347"/>
    </row>
    <row r="348" ht="12.75">
      <c r="G348"/>
    </row>
    <row r="349" ht="12.75">
      <c r="G349"/>
    </row>
    <row r="350" ht="12.75">
      <c r="G350"/>
    </row>
    <row r="351" ht="12.75">
      <c r="G351"/>
    </row>
    <row r="352" ht="12.75">
      <c r="G352"/>
    </row>
    <row r="353" ht="12.75">
      <c r="G353"/>
    </row>
    <row r="354" ht="12.75">
      <c r="G354"/>
    </row>
    <row r="355" ht="12.75">
      <c r="G355"/>
    </row>
    <row r="356" ht="12.75">
      <c r="G356"/>
    </row>
    <row r="357" ht="12.75">
      <c r="G357"/>
    </row>
    <row r="358" ht="12.75">
      <c r="G358"/>
    </row>
    <row r="359" ht="12.75">
      <c r="G359"/>
    </row>
    <row r="360" ht="12.75">
      <c r="G360"/>
    </row>
    <row r="361" ht="12.75">
      <c r="G361"/>
    </row>
    <row r="362" ht="12.75">
      <c r="G362"/>
    </row>
    <row r="363" ht="12.75">
      <c r="G363"/>
    </row>
    <row r="364" ht="12.75">
      <c r="G364"/>
    </row>
    <row r="365" ht="12.75">
      <c r="G365"/>
    </row>
    <row r="366" ht="12.75">
      <c r="G366"/>
    </row>
    <row r="367" ht="12.75">
      <c r="G367"/>
    </row>
    <row r="368" ht="12.75">
      <c r="G368"/>
    </row>
    <row r="369" ht="12.75">
      <c r="G369"/>
    </row>
    <row r="370" ht="12.75">
      <c r="G370"/>
    </row>
    <row r="371" ht="12.75">
      <c r="G371"/>
    </row>
    <row r="372" ht="12.75">
      <c r="G372"/>
    </row>
    <row r="373" ht="12.75">
      <c r="G373"/>
    </row>
    <row r="374" ht="12.75">
      <c r="G374"/>
    </row>
    <row r="375" ht="12.75">
      <c r="G375"/>
    </row>
    <row r="376" ht="12.75">
      <c r="G376"/>
    </row>
    <row r="377" ht="12.75">
      <c r="G377"/>
    </row>
    <row r="378" ht="12.75">
      <c r="G378"/>
    </row>
    <row r="379" ht="12.75">
      <c r="G379"/>
    </row>
    <row r="380" ht="12.75">
      <c r="G380"/>
    </row>
    <row r="381" ht="12.75">
      <c r="G381"/>
    </row>
    <row r="382" ht="12.75">
      <c r="G382"/>
    </row>
    <row r="383" ht="12.75">
      <c r="G383"/>
    </row>
    <row r="384" ht="12.75">
      <c r="G384"/>
    </row>
    <row r="385" ht="12.75">
      <c r="G385"/>
    </row>
    <row r="386" ht="12.75">
      <c r="G386"/>
    </row>
    <row r="387" ht="12.75">
      <c r="G387"/>
    </row>
    <row r="388" ht="12.75">
      <c r="G388"/>
    </row>
    <row r="389" ht="12.75">
      <c r="G389"/>
    </row>
    <row r="390" ht="12.75">
      <c r="G390"/>
    </row>
    <row r="391" ht="12.75">
      <c r="G391"/>
    </row>
    <row r="392" ht="12.75">
      <c r="G392"/>
    </row>
    <row r="393" ht="12.75">
      <c r="G393"/>
    </row>
    <row r="394" ht="12.75">
      <c r="G394"/>
    </row>
    <row r="395" ht="12.75">
      <c r="G395"/>
    </row>
    <row r="396" ht="12.75">
      <c r="G396"/>
    </row>
    <row r="397" ht="12.75">
      <c r="G397"/>
    </row>
    <row r="398" ht="12.75">
      <c r="G398"/>
    </row>
    <row r="399" ht="12.75">
      <c r="G399"/>
    </row>
    <row r="400" ht="12.75">
      <c r="G400"/>
    </row>
    <row r="401" ht="12.75">
      <c r="G401"/>
    </row>
    <row r="402" ht="12.75">
      <c r="G402"/>
    </row>
    <row r="403" ht="12.75">
      <c r="G403"/>
    </row>
    <row r="404" ht="12.75">
      <c r="G404"/>
    </row>
    <row r="405" ht="12.75">
      <c r="G405"/>
    </row>
    <row r="406" ht="12.75">
      <c r="G406"/>
    </row>
    <row r="407" ht="12.75">
      <c r="G407"/>
    </row>
    <row r="408" ht="12.75">
      <c r="G408"/>
    </row>
    <row r="409" ht="12.75">
      <c r="G409"/>
    </row>
    <row r="410" ht="12.75">
      <c r="G410"/>
    </row>
    <row r="411" ht="12.75">
      <c r="G411"/>
    </row>
    <row r="412" ht="12.75">
      <c r="G412"/>
    </row>
    <row r="413" ht="12.75">
      <c r="G413"/>
    </row>
    <row r="414" ht="12.75">
      <c r="G414"/>
    </row>
    <row r="415" ht="12.75">
      <c r="G415"/>
    </row>
    <row r="416" ht="12.75">
      <c r="G416"/>
    </row>
    <row r="417" ht="12.75">
      <c r="G417"/>
    </row>
    <row r="418" ht="12.75">
      <c r="G418"/>
    </row>
    <row r="419" ht="12.75">
      <c r="G419"/>
    </row>
    <row r="420" ht="12.75">
      <c r="G420"/>
    </row>
    <row r="421" ht="12.75">
      <c r="G421"/>
    </row>
    <row r="422" ht="12.75">
      <c r="G422"/>
    </row>
    <row r="423" ht="12.75">
      <c r="G423"/>
    </row>
    <row r="424" ht="12.75">
      <c r="G424"/>
    </row>
    <row r="425" ht="12.75">
      <c r="G425"/>
    </row>
    <row r="426" ht="12.75">
      <c r="G426"/>
    </row>
    <row r="427" ht="12.75">
      <c r="G427"/>
    </row>
    <row r="428" ht="12.75">
      <c r="G428"/>
    </row>
    <row r="429" ht="12.75">
      <c r="G429"/>
    </row>
    <row r="430" ht="12.75">
      <c r="G430"/>
    </row>
    <row r="431" ht="12.75">
      <c r="G431"/>
    </row>
    <row r="432" ht="12.75">
      <c r="G432"/>
    </row>
    <row r="433" ht="12.75">
      <c r="G433"/>
    </row>
    <row r="434" ht="12.75">
      <c r="G434"/>
    </row>
    <row r="435" ht="12.75">
      <c r="G435"/>
    </row>
    <row r="436" ht="12.75">
      <c r="G436"/>
    </row>
    <row r="437" ht="12.75">
      <c r="G437"/>
    </row>
    <row r="438" ht="12.75">
      <c r="G438"/>
    </row>
    <row r="439" ht="12.75">
      <c r="G439"/>
    </row>
    <row r="440" ht="12.75">
      <c r="G440"/>
    </row>
    <row r="441" ht="12.75">
      <c r="G441"/>
    </row>
    <row r="442" ht="12.75">
      <c r="G442"/>
    </row>
    <row r="443" ht="12.75">
      <c r="G443"/>
    </row>
    <row r="444" ht="12.75">
      <c r="G444"/>
    </row>
    <row r="445" ht="12.75">
      <c r="G445"/>
    </row>
    <row r="446" ht="12.75">
      <c r="G446"/>
    </row>
    <row r="447" ht="12.75">
      <c r="G447"/>
    </row>
    <row r="448" ht="12.75">
      <c r="G448"/>
    </row>
    <row r="449" ht="12.75">
      <c r="G449"/>
    </row>
    <row r="450" ht="12.75">
      <c r="G450"/>
    </row>
    <row r="451" ht="12.75">
      <c r="G451"/>
    </row>
    <row r="452" ht="12.75">
      <c r="G452"/>
    </row>
    <row r="453" ht="12.75">
      <c r="G453"/>
    </row>
    <row r="454" ht="12.75">
      <c r="G454"/>
    </row>
    <row r="455" ht="12.75">
      <c r="G455"/>
    </row>
    <row r="456" ht="12.75">
      <c r="G456"/>
    </row>
    <row r="457" ht="12.75">
      <c r="G457"/>
    </row>
    <row r="458" ht="12.75">
      <c r="G458"/>
    </row>
    <row r="459" ht="12.75">
      <c r="G459"/>
    </row>
    <row r="460" ht="12.75">
      <c r="G460"/>
    </row>
    <row r="461" ht="12.75">
      <c r="G461"/>
    </row>
    <row r="462" ht="12.75">
      <c r="G462"/>
    </row>
    <row r="463" ht="12.75">
      <c r="G463"/>
    </row>
    <row r="464" ht="12.75">
      <c r="G464"/>
    </row>
    <row r="465" ht="12.75">
      <c r="G465"/>
    </row>
    <row r="466" ht="12.75">
      <c r="G466"/>
    </row>
    <row r="467" ht="12.75">
      <c r="G467"/>
    </row>
    <row r="468" ht="12.75">
      <c r="G468"/>
    </row>
    <row r="469" ht="12.75">
      <c r="G469"/>
    </row>
    <row r="470" ht="12.75">
      <c r="G470"/>
    </row>
    <row r="471" ht="12.75">
      <c r="G471"/>
    </row>
    <row r="472" ht="12.75">
      <c r="G472"/>
    </row>
    <row r="473" ht="12.75">
      <c r="G473"/>
    </row>
    <row r="474" ht="12.75">
      <c r="G474"/>
    </row>
    <row r="475" ht="12.75">
      <c r="G475"/>
    </row>
    <row r="476" ht="12.75">
      <c r="G476"/>
    </row>
    <row r="477" ht="12.75">
      <c r="G477"/>
    </row>
    <row r="478" ht="12.75">
      <c r="G478"/>
    </row>
    <row r="479" ht="12.75">
      <c r="G479"/>
    </row>
    <row r="480" ht="12.75">
      <c r="G480"/>
    </row>
    <row r="481" ht="12.75">
      <c r="G481"/>
    </row>
    <row r="482" ht="12.75">
      <c r="G482"/>
    </row>
    <row r="483" ht="12.75">
      <c r="G483"/>
    </row>
    <row r="484" ht="12.75">
      <c r="G484"/>
    </row>
    <row r="485" ht="12.75">
      <c r="G485"/>
    </row>
    <row r="486" ht="12.75">
      <c r="G486"/>
    </row>
    <row r="487" ht="12.75">
      <c r="G487"/>
    </row>
    <row r="488" ht="12.75">
      <c r="G488"/>
    </row>
    <row r="489" ht="12.75">
      <c r="G489"/>
    </row>
    <row r="490" ht="12.75">
      <c r="G490"/>
    </row>
    <row r="491" ht="12.75">
      <c r="G491"/>
    </row>
    <row r="492" ht="12.75">
      <c r="G492"/>
    </row>
    <row r="493" ht="12.75">
      <c r="G493"/>
    </row>
    <row r="494" ht="12.75">
      <c r="G494"/>
    </row>
    <row r="495" ht="12.75">
      <c r="G495"/>
    </row>
    <row r="496" ht="12.75">
      <c r="G496"/>
    </row>
    <row r="497" ht="12.75">
      <c r="G497"/>
    </row>
    <row r="498" ht="12.75">
      <c r="G498"/>
    </row>
    <row r="499" ht="12.75">
      <c r="G499"/>
    </row>
    <row r="500" ht="12.75">
      <c r="G500"/>
    </row>
    <row r="501" ht="12.75">
      <c r="G501"/>
    </row>
    <row r="502" ht="12.75">
      <c r="G502"/>
    </row>
    <row r="503" ht="12.75">
      <c r="G503"/>
    </row>
    <row r="504" ht="12.75">
      <c r="G504"/>
    </row>
    <row r="505" ht="12.75">
      <c r="G505"/>
    </row>
    <row r="506" ht="12.75">
      <c r="G506"/>
    </row>
    <row r="507" ht="12.75">
      <c r="G507"/>
    </row>
    <row r="508" ht="12.75">
      <c r="G508"/>
    </row>
    <row r="509" ht="12.75">
      <c r="G509"/>
    </row>
    <row r="510" ht="12.75">
      <c r="G510"/>
    </row>
    <row r="511" ht="12.75">
      <c r="G511"/>
    </row>
    <row r="512" ht="12.75">
      <c r="G512"/>
    </row>
    <row r="513" ht="12.75">
      <c r="G513"/>
    </row>
    <row r="514" ht="12.75">
      <c r="G514"/>
    </row>
    <row r="515" ht="12.75">
      <c r="G515"/>
    </row>
    <row r="516" ht="12.75">
      <c r="G516"/>
    </row>
    <row r="517" ht="12.75">
      <c r="G517"/>
    </row>
    <row r="518" ht="12.75">
      <c r="G518"/>
    </row>
    <row r="519" ht="12.75">
      <c r="G519"/>
    </row>
    <row r="520" ht="12.75">
      <c r="G520"/>
    </row>
    <row r="521" ht="12.75">
      <c r="G521"/>
    </row>
    <row r="522" ht="12.75">
      <c r="G522"/>
    </row>
    <row r="523" ht="12.75">
      <c r="G523"/>
    </row>
    <row r="524" ht="12.75">
      <c r="G524"/>
    </row>
    <row r="525" ht="12.75">
      <c r="G525"/>
    </row>
    <row r="526" ht="12.75">
      <c r="G526"/>
    </row>
    <row r="527" ht="12.75">
      <c r="G527"/>
    </row>
    <row r="528" ht="12.75">
      <c r="G528"/>
    </row>
    <row r="529" ht="12.75">
      <c r="G529"/>
    </row>
    <row r="530" ht="12.75">
      <c r="G530"/>
    </row>
    <row r="531" ht="12.75">
      <c r="G531"/>
    </row>
    <row r="532" ht="12.75">
      <c r="G532"/>
    </row>
    <row r="533" ht="12.75">
      <c r="G533"/>
    </row>
    <row r="534" ht="12.75">
      <c r="G534"/>
    </row>
    <row r="535" ht="12.75">
      <c r="G535"/>
    </row>
    <row r="536" ht="12.75">
      <c r="G536"/>
    </row>
    <row r="537" ht="12.75">
      <c r="G537"/>
    </row>
    <row r="538" ht="12.75">
      <c r="G538"/>
    </row>
    <row r="539" ht="12.75">
      <c r="G539"/>
    </row>
    <row r="540" ht="12.75">
      <c r="G540"/>
    </row>
    <row r="541" ht="12.75">
      <c r="G541"/>
    </row>
    <row r="542" ht="12.75">
      <c r="G542"/>
    </row>
    <row r="543" ht="12.75">
      <c r="G543"/>
    </row>
    <row r="544" ht="12.75">
      <c r="G544"/>
    </row>
    <row r="545" ht="12.75">
      <c r="G545"/>
    </row>
    <row r="546" ht="12.75">
      <c r="G546"/>
    </row>
    <row r="547" ht="12.75">
      <c r="G547"/>
    </row>
    <row r="548" ht="12.75">
      <c r="G548"/>
    </row>
    <row r="549" ht="12.75">
      <c r="G549"/>
    </row>
    <row r="550" ht="12.75">
      <c r="G550"/>
    </row>
    <row r="551" ht="12.75">
      <c r="G551"/>
    </row>
    <row r="552" ht="12.75">
      <c r="G552"/>
    </row>
    <row r="553" ht="12.75">
      <c r="G553"/>
    </row>
    <row r="554" ht="12.75">
      <c r="G554"/>
    </row>
    <row r="555" ht="12.75">
      <c r="G555"/>
    </row>
    <row r="556" ht="12.75">
      <c r="G556"/>
    </row>
    <row r="557" ht="12.75">
      <c r="G557"/>
    </row>
    <row r="558" ht="12.75">
      <c r="G558"/>
    </row>
    <row r="559" ht="12.75">
      <c r="G559"/>
    </row>
    <row r="560" ht="12.75">
      <c r="G560"/>
    </row>
    <row r="561" ht="12.75">
      <c r="G561"/>
    </row>
    <row r="562" ht="12.75">
      <c r="G562"/>
    </row>
    <row r="563" ht="12.75">
      <c r="G563"/>
    </row>
    <row r="564" ht="12.75">
      <c r="G564"/>
    </row>
    <row r="565" ht="12.75">
      <c r="G565"/>
    </row>
    <row r="566" ht="12.75">
      <c r="G566"/>
    </row>
    <row r="567" ht="12.75">
      <c r="G567"/>
    </row>
    <row r="568" ht="12.75">
      <c r="G568"/>
    </row>
    <row r="569" ht="12.75">
      <c r="G569"/>
    </row>
    <row r="570" ht="12.75">
      <c r="G570"/>
    </row>
    <row r="571" ht="12.75">
      <c r="G571"/>
    </row>
    <row r="572" ht="12.75">
      <c r="G572"/>
    </row>
    <row r="573" ht="12.75">
      <c r="G573"/>
    </row>
    <row r="574" ht="12.75">
      <c r="G574"/>
    </row>
    <row r="575" ht="12.75">
      <c r="G575"/>
    </row>
    <row r="576" ht="12.75">
      <c r="G576"/>
    </row>
    <row r="577" ht="12.75">
      <c r="G577"/>
    </row>
    <row r="578" ht="12.75">
      <c r="G578"/>
    </row>
    <row r="579" ht="12.75">
      <c r="G579"/>
    </row>
    <row r="580" ht="12.75">
      <c r="G580"/>
    </row>
    <row r="581" ht="12.75">
      <c r="G581"/>
    </row>
    <row r="582" ht="12.75">
      <c r="G582"/>
    </row>
    <row r="583" ht="12.75">
      <c r="G583"/>
    </row>
    <row r="584" ht="12.75">
      <c r="G584"/>
    </row>
    <row r="585" ht="12.75">
      <c r="G585"/>
    </row>
    <row r="586" ht="12.75">
      <c r="G586"/>
    </row>
    <row r="587" ht="12.75">
      <c r="G587"/>
    </row>
    <row r="588" ht="12.75">
      <c r="G588"/>
    </row>
    <row r="589" ht="12.75">
      <c r="G589"/>
    </row>
    <row r="590" ht="12.75">
      <c r="G590"/>
    </row>
    <row r="591" ht="12.75">
      <c r="G591"/>
    </row>
    <row r="592" ht="12.75">
      <c r="G592"/>
    </row>
    <row r="593" ht="12.75">
      <c r="G593"/>
    </row>
    <row r="594" ht="12.75">
      <c r="G594"/>
    </row>
    <row r="595" ht="12.75">
      <c r="G595"/>
    </row>
    <row r="596" ht="12.75">
      <c r="G596"/>
    </row>
    <row r="597" ht="12.75">
      <c r="G597"/>
    </row>
    <row r="598" ht="12.75">
      <c r="G598"/>
    </row>
    <row r="599" ht="12.75">
      <c r="G599"/>
    </row>
    <row r="600" ht="12.75">
      <c r="G600"/>
    </row>
    <row r="601" ht="12.75">
      <c r="G601"/>
    </row>
    <row r="602" ht="12.75">
      <c r="G602"/>
    </row>
    <row r="603" ht="12.75">
      <c r="G603"/>
    </row>
    <row r="604" ht="12.75">
      <c r="G604"/>
    </row>
    <row r="605" ht="12.75">
      <c r="G605"/>
    </row>
    <row r="606" ht="12.75">
      <c r="G606"/>
    </row>
    <row r="607" ht="12.75">
      <c r="G607"/>
    </row>
    <row r="608" ht="12.75">
      <c r="G608"/>
    </row>
    <row r="609" ht="12.75">
      <c r="G609"/>
    </row>
    <row r="610" ht="12.75">
      <c r="G610"/>
    </row>
    <row r="611" ht="12.75">
      <c r="G611"/>
    </row>
    <row r="612" ht="12.75">
      <c r="G612"/>
    </row>
    <row r="613" ht="12.75">
      <c r="G613"/>
    </row>
    <row r="614" ht="12.75">
      <c r="G614"/>
    </row>
    <row r="615" ht="12.75">
      <c r="G615"/>
    </row>
    <row r="616" ht="12.75">
      <c r="G616"/>
    </row>
    <row r="617" ht="12.75">
      <c r="G617"/>
    </row>
    <row r="618" ht="12.75">
      <c r="G618"/>
    </row>
    <row r="619" ht="12.75">
      <c r="G619"/>
    </row>
    <row r="620" ht="12.75">
      <c r="G620"/>
    </row>
    <row r="621" ht="12.75">
      <c r="G621"/>
    </row>
    <row r="622" ht="12.75">
      <c r="G622"/>
    </row>
    <row r="623" ht="12.75">
      <c r="G623"/>
    </row>
    <row r="624" ht="12.75">
      <c r="G624"/>
    </row>
    <row r="625" ht="12.75">
      <c r="G625"/>
    </row>
    <row r="626" ht="12.75">
      <c r="G626"/>
    </row>
    <row r="627" ht="12.75">
      <c r="G627"/>
    </row>
    <row r="628" ht="12.75">
      <c r="G628"/>
    </row>
    <row r="629" ht="12.75">
      <c r="G629"/>
    </row>
    <row r="630" ht="12.75">
      <c r="G630"/>
    </row>
    <row r="631" ht="12.75">
      <c r="G631"/>
    </row>
    <row r="632" ht="12.75">
      <c r="G632"/>
    </row>
    <row r="633" ht="12.75">
      <c r="G633"/>
    </row>
    <row r="634" ht="12.75">
      <c r="G634"/>
    </row>
    <row r="635" ht="12.75">
      <c r="G635"/>
    </row>
    <row r="636" ht="12.75">
      <c r="G636"/>
    </row>
    <row r="637" ht="12.75">
      <c r="G637"/>
    </row>
    <row r="638" ht="12.75">
      <c r="G638"/>
    </row>
    <row r="639" ht="12.75">
      <c r="G639"/>
    </row>
    <row r="640" ht="12.75">
      <c r="G640"/>
    </row>
    <row r="641" ht="12.75">
      <c r="G641"/>
    </row>
    <row r="642" ht="12.75">
      <c r="G642"/>
    </row>
    <row r="643" ht="12.75">
      <c r="G643"/>
    </row>
    <row r="644" ht="12.75">
      <c r="G644"/>
    </row>
    <row r="645" ht="12.75">
      <c r="G645"/>
    </row>
    <row r="646" ht="12.75">
      <c r="G646"/>
    </row>
    <row r="647" ht="12.75">
      <c r="G647"/>
    </row>
    <row r="648" ht="12.75">
      <c r="G648"/>
    </row>
    <row r="649" ht="12.75">
      <c r="G649"/>
    </row>
    <row r="650" ht="12.75">
      <c r="G650"/>
    </row>
    <row r="651" ht="12.75">
      <c r="G651"/>
    </row>
  </sheetData>
  <sheetProtection/>
  <mergeCells count="1">
    <mergeCell ref="B2:D2"/>
  </mergeCells>
  <printOptions/>
  <pageMargins left="0.46" right="0.4" top="0.28" bottom="0.2" header="0.22" footer="0.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C1">
      <selection activeCell="A1" sqref="A1:H33"/>
    </sheetView>
  </sheetViews>
  <sheetFormatPr defaultColWidth="9.00390625" defaultRowHeight="12.75"/>
  <cols>
    <col min="1" max="1" width="5.125" style="0" customWidth="1"/>
    <col min="3" max="3" width="38.25390625" style="0" customWidth="1"/>
    <col min="4" max="4" width="18.25390625" style="128" customWidth="1"/>
    <col min="5" max="5" width="23.00390625" style="128" customWidth="1"/>
    <col min="6" max="6" width="17.875" style="0" customWidth="1"/>
    <col min="7" max="7" width="18.75390625" style="0" customWidth="1"/>
    <col min="8" max="8" width="17.375" style="0" customWidth="1"/>
  </cols>
  <sheetData>
    <row r="2" spans="2:4" ht="12.75">
      <c r="B2" s="312" t="s">
        <v>328</v>
      </c>
      <c r="C2" s="312"/>
      <c r="D2" s="312"/>
    </row>
    <row r="3" spans="1:7" ht="13.5" thickBot="1">
      <c r="A3" s="35"/>
      <c r="B3" s="35"/>
      <c r="C3" s="31"/>
      <c r="D3" s="137"/>
      <c r="E3" s="137"/>
      <c r="F3" s="31"/>
      <c r="G3" s="30"/>
    </row>
    <row r="4" spans="1:8" ht="13.5" thickBot="1">
      <c r="A4" s="33" t="s">
        <v>136</v>
      </c>
      <c r="B4" s="2" t="s">
        <v>62</v>
      </c>
      <c r="C4" s="2" t="s">
        <v>161</v>
      </c>
      <c r="D4" s="125" t="s">
        <v>319</v>
      </c>
      <c r="E4" s="136" t="s">
        <v>320</v>
      </c>
      <c r="F4" s="63" t="s">
        <v>322</v>
      </c>
      <c r="G4" s="168" t="s">
        <v>324</v>
      </c>
      <c r="H4" s="169" t="s">
        <v>321</v>
      </c>
    </row>
    <row r="5" spans="1:8" ht="13.5" thickBot="1">
      <c r="A5" s="34"/>
      <c r="B5" s="60"/>
      <c r="C5" s="74"/>
      <c r="D5" s="191">
        <v>1</v>
      </c>
      <c r="E5" s="192">
        <v>2</v>
      </c>
      <c r="F5" s="193">
        <v>3</v>
      </c>
      <c r="G5" s="168">
        <v>4</v>
      </c>
      <c r="H5" s="168">
        <v>5</v>
      </c>
    </row>
    <row r="6" spans="1:8" s="16" customFormat="1" ht="35.25" customHeight="1">
      <c r="A6" s="66">
        <v>5110</v>
      </c>
      <c r="B6" s="65"/>
      <c r="C6" s="67" t="s">
        <v>215</v>
      </c>
      <c r="D6" s="142">
        <f>SUM(D8:D27)</f>
        <v>0</v>
      </c>
      <c r="E6" s="130">
        <f>E7</f>
        <v>0</v>
      </c>
      <c r="F6" s="218">
        <v>0</v>
      </c>
      <c r="G6" s="177">
        <v>450000</v>
      </c>
      <c r="H6" s="292">
        <v>450000</v>
      </c>
    </row>
    <row r="7" spans="1:8" s="15" customFormat="1" ht="12.75">
      <c r="A7" s="52"/>
      <c r="B7" s="22">
        <v>5113</v>
      </c>
      <c r="C7" s="53" t="s">
        <v>216</v>
      </c>
      <c r="D7" s="149">
        <f>SUM(D8:D27)</f>
        <v>0</v>
      </c>
      <c r="E7" s="132">
        <f>SUM(E8:E27)</f>
        <v>0</v>
      </c>
      <c r="F7" s="171">
        <v>0</v>
      </c>
      <c r="G7" s="184">
        <f>SUM(G8:G27)</f>
        <v>450000</v>
      </c>
      <c r="H7" s="292">
        <f>(E7/G7)*100+SUM(H8:H25)</f>
        <v>450000</v>
      </c>
    </row>
    <row r="8" spans="1:8" s="20" customFormat="1" ht="12.75">
      <c r="A8" s="68"/>
      <c r="B8" s="88">
        <v>511311</v>
      </c>
      <c r="C8" s="69" t="s">
        <v>107</v>
      </c>
      <c r="D8" s="143">
        <v>0</v>
      </c>
      <c r="E8" s="138">
        <v>0</v>
      </c>
      <c r="F8" s="171">
        <v>0</v>
      </c>
      <c r="G8" s="185"/>
      <c r="H8" s="292"/>
    </row>
    <row r="9" spans="1:8" s="20" customFormat="1" ht="12.75">
      <c r="A9" s="68"/>
      <c r="B9" s="88">
        <v>511222</v>
      </c>
      <c r="C9" s="69" t="s">
        <v>299</v>
      </c>
      <c r="D9" s="143">
        <v>0</v>
      </c>
      <c r="E9" s="138"/>
      <c r="F9" s="171">
        <v>0</v>
      </c>
      <c r="G9" s="185">
        <v>0</v>
      </c>
      <c r="H9" s="292"/>
    </row>
    <row r="10" spans="1:8" s="20" customFormat="1" ht="12.75">
      <c r="A10" s="68"/>
      <c r="B10" s="88">
        <v>511322</v>
      </c>
      <c r="C10" s="69" t="s">
        <v>47</v>
      </c>
      <c r="D10" s="144">
        <v>0</v>
      </c>
      <c r="E10" s="133">
        <v>0</v>
      </c>
      <c r="F10" s="171"/>
      <c r="G10" s="185"/>
      <c r="H10" s="292"/>
    </row>
    <row r="11" spans="1:8" s="20" customFormat="1" ht="12.75">
      <c r="A11" s="68"/>
      <c r="B11" s="88">
        <v>511411</v>
      </c>
      <c r="C11" s="69" t="s">
        <v>217</v>
      </c>
      <c r="D11" s="144">
        <v>0</v>
      </c>
      <c r="E11" s="133">
        <v>0</v>
      </c>
      <c r="F11" s="171"/>
      <c r="G11" s="185">
        <v>0</v>
      </c>
      <c r="H11" s="292"/>
    </row>
    <row r="12" spans="1:8" s="20" customFormat="1" ht="12.75">
      <c r="A12" s="68"/>
      <c r="B12" s="88">
        <v>511451</v>
      </c>
      <c r="C12" s="69" t="s">
        <v>103</v>
      </c>
      <c r="D12" s="144">
        <v>0</v>
      </c>
      <c r="E12" s="133"/>
      <c r="F12" s="171">
        <v>0</v>
      </c>
      <c r="G12" s="185">
        <v>0</v>
      </c>
      <c r="H12" s="292">
        <v>0</v>
      </c>
    </row>
    <row r="13" spans="1:8" s="20" customFormat="1" ht="12.75">
      <c r="A13" s="68"/>
      <c r="B13" s="88">
        <v>512111</v>
      </c>
      <c r="C13" s="69" t="s">
        <v>218</v>
      </c>
      <c r="D13" s="144">
        <v>0</v>
      </c>
      <c r="E13" s="133">
        <v>0</v>
      </c>
      <c r="F13" s="171"/>
      <c r="G13" s="185">
        <v>0</v>
      </c>
      <c r="H13" s="292"/>
    </row>
    <row r="14" spans="1:8" s="20" customFormat="1" ht="12.75">
      <c r="A14" s="68"/>
      <c r="B14" s="88">
        <v>512111</v>
      </c>
      <c r="C14" s="69" t="s">
        <v>118</v>
      </c>
      <c r="D14" s="144">
        <v>0</v>
      </c>
      <c r="E14" s="133">
        <v>0</v>
      </c>
      <c r="F14" s="171"/>
      <c r="G14" s="185">
        <v>450000</v>
      </c>
      <c r="H14" s="292">
        <f>(E14/G14)*100+SUM(F14+G14)</f>
        <v>450000</v>
      </c>
    </row>
    <row r="15" spans="1:8" s="20" customFormat="1" ht="12.75">
      <c r="A15" s="68"/>
      <c r="B15" s="88">
        <v>512117</v>
      </c>
      <c r="C15" s="69" t="s">
        <v>78</v>
      </c>
      <c r="D15" s="144">
        <v>0</v>
      </c>
      <c r="E15" s="133"/>
      <c r="F15" s="171"/>
      <c r="G15" s="185"/>
      <c r="H15" s="292"/>
    </row>
    <row r="16" spans="1:8" s="20" customFormat="1" ht="12.75">
      <c r="A16" s="68"/>
      <c r="B16" s="88">
        <v>512200</v>
      </c>
      <c r="C16" s="69" t="s">
        <v>219</v>
      </c>
      <c r="D16" s="144">
        <v>0</v>
      </c>
      <c r="E16" s="133">
        <v>0</v>
      </c>
      <c r="F16" s="171"/>
      <c r="G16" s="185"/>
      <c r="H16" s="292"/>
    </row>
    <row r="17" spans="1:8" s="20" customFormat="1" ht="12.75">
      <c r="A17" s="68"/>
      <c r="B17" s="88">
        <v>512211</v>
      </c>
      <c r="C17" s="69" t="s">
        <v>48</v>
      </c>
      <c r="D17" s="145">
        <v>0</v>
      </c>
      <c r="E17" s="131"/>
      <c r="F17" s="171">
        <v>0</v>
      </c>
      <c r="G17" s="185"/>
      <c r="H17" s="292"/>
    </row>
    <row r="18" spans="1:8" s="20" customFormat="1" ht="12.75">
      <c r="A18" s="68"/>
      <c r="B18" s="88">
        <v>512221</v>
      </c>
      <c r="C18" s="69" t="s">
        <v>49</v>
      </c>
      <c r="D18" s="145">
        <v>0</v>
      </c>
      <c r="E18" s="131">
        <v>0</v>
      </c>
      <c r="F18" s="171">
        <v>0</v>
      </c>
      <c r="G18" s="185"/>
      <c r="H18" s="292"/>
    </row>
    <row r="19" spans="1:8" s="20" customFormat="1" ht="12.75">
      <c r="A19" s="68"/>
      <c r="B19" s="88">
        <v>512222</v>
      </c>
      <c r="C19" s="69" t="s">
        <v>50</v>
      </c>
      <c r="D19" s="145">
        <v>0</v>
      </c>
      <c r="E19" s="131">
        <v>0</v>
      </c>
      <c r="F19" s="171"/>
      <c r="G19" s="185"/>
      <c r="H19" s="292"/>
    </row>
    <row r="20" spans="1:8" s="20" customFormat="1" ht="12.75">
      <c r="A20" s="68"/>
      <c r="B20" s="88">
        <v>512231</v>
      </c>
      <c r="C20" s="69" t="s">
        <v>247</v>
      </c>
      <c r="D20" s="144">
        <v>0</v>
      </c>
      <c r="E20" s="131">
        <v>0</v>
      </c>
      <c r="F20" s="171"/>
      <c r="G20" s="185"/>
      <c r="H20" s="292"/>
    </row>
    <row r="21" spans="1:8" s="20" customFormat="1" ht="12.75">
      <c r="A21" s="68"/>
      <c r="B21" s="88">
        <v>512241</v>
      </c>
      <c r="C21" s="69" t="s">
        <v>289</v>
      </c>
      <c r="D21" s="144">
        <v>0</v>
      </c>
      <c r="E21" s="131">
        <v>0</v>
      </c>
      <c r="F21" s="171"/>
      <c r="G21" s="185"/>
      <c r="H21" s="292"/>
    </row>
    <row r="22" spans="1:8" s="20" customFormat="1" ht="12.75">
      <c r="A22" s="68"/>
      <c r="B22" s="88">
        <v>512242</v>
      </c>
      <c r="C22" s="69" t="s">
        <v>281</v>
      </c>
      <c r="D22" s="144">
        <v>0</v>
      </c>
      <c r="E22" s="131">
        <v>0</v>
      </c>
      <c r="F22" s="171"/>
      <c r="G22" s="185"/>
      <c r="H22" s="292"/>
    </row>
    <row r="23" spans="1:8" s="20" customFormat="1" ht="12.75">
      <c r="A23" s="68"/>
      <c r="B23" s="88">
        <v>512251</v>
      </c>
      <c r="C23" s="69" t="s">
        <v>104</v>
      </c>
      <c r="D23" s="144">
        <v>0</v>
      </c>
      <c r="E23" s="131">
        <v>0</v>
      </c>
      <c r="F23" s="171">
        <v>0</v>
      </c>
      <c r="G23" s="185"/>
      <c r="H23" s="292"/>
    </row>
    <row r="24" spans="1:8" s="20" customFormat="1" ht="12.75">
      <c r="A24" s="68"/>
      <c r="B24" s="88">
        <v>512500</v>
      </c>
      <c r="C24" s="69" t="s">
        <v>220</v>
      </c>
      <c r="D24" s="144">
        <v>0</v>
      </c>
      <c r="E24" s="133"/>
      <c r="F24" s="172"/>
      <c r="G24" s="185">
        <v>0</v>
      </c>
      <c r="H24" s="292">
        <v>0</v>
      </c>
    </row>
    <row r="25" spans="1:8" s="20" customFormat="1" ht="12.75">
      <c r="A25" s="68"/>
      <c r="B25" s="88">
        <v>512511</v>
      </c>
      <c r="C25" s="69" t="s">
        <v>105</v>
      </c>
      <c r="D25" s="145">
        <v>0</v>
      </c>
      <c r="E25" s="131">
        <v>0</v>
      </c>
      <c r="F25" s="172">
        <v>0</v>
      </c>
      <c r="G25" s="185"/>
      <c r="H25" s="292">
        <v>0</v>
      </c>
    </row>
    <row r="26" spans="1:8" s="20" customFormat="1" ht="12.75">
      <c r="A26" s="68"/>
      <c r="B26" s="88">
        <v>515100</v>
      </c>
      <c r="C26" s="69" t="s">
        <v>221</v>
      </c>
      <c r="D26" s="144">
        <v>0</v>
      </c>
      <c r="E26" s="133">
        <v>0</v>
      </c>
      <c r="F26" s="173" t="e">
        <f aca="true" t="shared" si="0" ref="F26:F31">E26/D26</f>
        <v>#DIV/0!</v>
      </c>
      <c r="G26" s="185"/>
      <c r="H26" s="292"/>
    </row>
    <row r="27" spans="1:8" s="20" customFormat="1" ht="12.75">
      <c r="A27" s="68"/>
      <c r="B27" s="88">
        <v>515111</v>
      </c>
      <c r="C27" s="69" t="s">
        <v>106</v>
      </c>
      <c r="D27" s="144">
        <v>0</v>
      </c>
      <c r="E27" s="133">
        <v>0</v>
      </c>
      <c r="F27" s="173" t="e">
        <f t="shared" si="0"/>
        <v>#DIV/0!</v>
      </c>
      <c r="G27" s="185"/>
      <c r="H27" s="292"/>
    </row>
    <row r="28" spans="1:8" s="16" customFormat="1" ht="35.25" customHeight="1">
      <c r="A28" s="66">
        <v>5230</v>
      </c>
      <c r="B28" s="65"/>
      <c r="C28" s="67" t="s">
        <v>222</v>
      </c>
      <c r="D28" s="142">
        <f>SUM(D30:D30)</f>
        <v>0</v>
      </c>
      <c r="E28" s="130">
        <f>E29</f>
        <v>0</v>
      </c>
      <c r="F28" s="171">
        <v>0</v>
      </c>
      <c r="G28" s="177">
        <f>G29</f>
        <v>3500000</v>
      </c>
      <c r="H28" s="292">
        <f>(E28/G28)*100+SUM(F28+G28)</f>
        <v>3500000</v>
      </c>
    </row>
    <row r="29" spans="1:8" s="15" customFormat="1" ht="12.75">
      <c r="A29" s="52"/>
      <c r="B29" s="22">
        <v>5231</v>
      </c>
      <c r="C29" s="53" t="s">
        <v>223</v>
      </c>
      <c r="D29" s="149">
        <f>SUM(D30:D30)</f>
        <v>0</v>
      </c>
      <c r="E29" s="132">
        <f>SUM(E30:E30)</f>
        <v>0</v>
      </c>
      <c r="F29" s="174" t="e">
        <f t="shared" si="0"/>
        <v>#DIV/0!</v>
      </c>
      <c r="G29" s="184">
        <f>G30</f>
        <v>3500000</v>
      </c>
      <c r="H29" s="183">
        <v>3500000</v>
      </c>
    </row>
    <row r="30" spans="1:8" ht="13.5" thickBot="1">
      <c r="A30" s="72"/>
      <c r="B30" s="38">
        <v>523161</v>
      </c>
      <c r="C30" s="69" t="s">
        <v>36</v>
      </c>
      <c r="D30" s="145"/>
      <c r="E30" s="131"/>
      <c r="F30" s="174" t="e">
        <f t="shared" si="0"/>
        <v>#DIV/0!</v>
      </c>
      <c r="G30" s="183">
        <v>3500000</v>
      </c>
      <c r="H30" s="183">
        <v>3500000</v>
      </c>
    </row>
    <row r="31" spans="1:8" ht="13.5" thickBot="1">
      <c r="A31" s="72"/>
      <c r="B31" s="38"/>
      <c r="D31" s="166"/>
      <c r="E31" s="167" t="s">
        <v>310</v>
      </c>
      <c r="F31" s="174" t="e">
        <f t="shared" si="0"/>
        <v>#VALUE!</v>
      </c>
      <c r="G31" s="183"/>
      <c r="H31" s="292"/>
    </row>
    <row r="32" spans="1:8" ht="13.5" thickBot="1">
      <c r="A32" s="72"/>
      <c r="B32" s="31"/>
      <c r="C32" s="73"/>
      <c r="D32" s="146"/>
      <c r="E32" s="139"/>
      <c r="F32" s="174" t="e">
        <f>E32/D32</f>
        <v>#DIV/0!</v>
      </c>
      <c r="G32" s="177"/>
      <c r="H32" s="292"/>
    </row>
    <row r="33" spans="1:8" ht="35.25" customHeight="1" thickBot="1">
      <c r="A33" s="84"/>
      <c r="B33" s="83" t="s">
        <v>56</v>
      </c>
      <c r="C33" s="6"/>
      <c r="D33" s="147">
        <f>SUM(D6+D28)</f>
        <v>0</v>
      </c>
      <c r="E33" s="134">
        <f>E6+E28</f>
        <v>0</v>
      </c>
      <c r="F33" s="175">
        <v>0</v>
      </c>
      <c r="G33" s="181">
        <f>SUM(G28+G7)</f>
        <v>3950000</v>
      </c>
      <c r="H33" s="292">
        <f>(E33/G33)*100+SUM(F33+G33)</f>
        <v>3950000</v>
      </c>
    </row>
    <row r="34" spans="1:7" ht="12.75">
      <c r="A34" s="35"/>
      <c r="B34" s="35"/>
      <c r="C34" s="35"/>
      <c r="D34" s="140"/>
      <c r="E34" s="140"/>
      <c r="F34" s="35"/>
      <c r="G34" s="30"/>
    </row>
    <row r="35" spans="1:7" ht="12.75">
      <c r="A35" s="30"/>
      <c r="B35" s="30"/>
      <c r="C35" s="30"/>
      <c r="D35" s="141"/>
      <c r="E35" s="141"/>
      <c r="F35" s="30"/>
      <c r="G35" s="30"/>
    </row>
  </sheetData>
  <sheetProtection/>
  <mergeCells count="1">
    <mergeCell ref="B2:D2"/>
  </mergeCells>
  <printOptions/>
  <pageMargins left="0.61" right="0.24" top="0.54" bottom="0.48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2"/>
  <sheetViews>
    <sheetView zoomScalePageLayoutView="0" workbookViewId="0" topLeftCell="D73">
      <selection activeCell="A1" sqref="A1:H67"/>
    </sheetView>
  </sheetViews>
  <sheetFormatPr defaultColWidth="9.00390625" defaultRowHeight="12.75"/>
  <cols>
    <col min="1" max="1" width="5.75390625" style="0" customWidth="1"/>
    <col min="2" max="2" width="9.375" style="0" customWidth="1"/>
    <col min="3" max="3" width="36.375" style="0" customWidth="1"/>
    <col min="4" max="4" width="19.75390625" style="128" customWidth="1"/>
    <col min="5" max="5" width="26.00390625" style="128" customWidth="1"/>
    <col min="6" max="6" width="19.75390625" style="5" customWidth="1"/>
    <col min="7" max="7" width="17.625" style="0" customWidth="1"/>
    <col min="8" max="8" width="19.875" style="0" customWidth="1"/>
    <col min="9" max="9" width="15.625" style="0" bestFit="1" customWidth="1"/>
  </cols>
  <sheetData>
    <row r="2" spans="2:4" ht="12.75">
      <c r="B2" s="312" t="s">
        <v>328</v>
      </c>
      <c r="C2" s="312"/>
      <c r="D2" s="312"/>
    </row>
    <row r="3" spans="1:6" ht="13.5" thickBot="1">
      <c r="A3" s="35"/>
      <c r="B3" s="35"/>
      <c r="C3" s="31"/>
      <c r="D3" s="140"/>
      <c r="E3" s="140"/>
      <c r="F3" s="18"/>
    </row>
    <row r="4" spans="1:8" ht="13.5" thickBot="1">
      <c r="A4" s="257" t="s">
        <v>137</v>
      </c>
      <c r="B4" s="258" t="s">
        <v>62</v>
      </c>
      <c r="C4" s="258" t="s">
        <v>251</v>
      </c>
      <c r="D4" s="259" t="s">
        <v>319</v>
      </c>
      <c r="E4" s="274" t="s">
        <v>320</v>
      </c>
      <c r="F4" s="260" t="s">
        <v>322</v>
      </c>
      <c r="G4" s="261" t="s">
        <v>324</v>
      </c>
      <c r="H4" s="262" t="s">
        <v>321</v>
      </c>
    </row>
    <row r="5" spans="1:8" ht="12.75">
      <c r="A5" s="253"/>
      <c r="B5" s="253"/>
      <c r="C5" s="253"/>
      <c r="D5" s="254">
        <v>1</v>
      </c>
      <c r="E5" s="275">
        <v>2</v>
      </c>
      <c r="F5" s="255">
        <v>3</v>
      </c>
      <c r="G5" s="256"/>
      <c r="H5" s="256"/>
    </row>
    <row r="6" spans="1:8" ht="31.5" customHeight="1">
      <c r="A6" s="219">
        <v>7311</v>
      </c>
      <c r="B6" s="219"/>
      <c r="C6" s="219"/>
      <c r="D6" s="221">
        <f>D7</f>
        <v>0</v>
      </c>
      <c r="E6" s="276">
        <f>E7</f>
        <v>0</v>
      </c>
      <c r="F6" s="220">
        <f>SUM(D6+E6)</f>
        <v>0</v>
      </c>
      <c r="G6" s="222">
        <f>G7</f>
        <v>0</v>
      </c>
      <c r="H6" s="308">
        <f>SUM(F6+G6)</f>
        <v>0</v>
      </c>
    </row>
    <row r="7" spans="1:8" ht="21.75" customHeight="1">
      <c r="A7" s="219"/>
      <c r="B7" s="219">
        <v>731121</v>
      </c>
      <c r="C7" s="223" t="s">
        <v>300</v>
      </c>
      <c r="D7" s="224">
        <v>0</v>
      </c>
      <c r="E7" s="277">
        <v>0</v>
      </c>
      <c r="F7" s="220">
        <f aca="true" t="shared" si="0" ref="F7:F67">SUM(D7+E7)</f>
        <v>0</v>
      </c>
      <c r="G7" s="222"/>
      <c r="H7" s="308">
        <f aca="true" t="shared" si="1" ref="H7:H67">SUM(F7+G7)</f>
        <v>0</v>
      </c>
    </row>
    <row r="8" spans="1:8" ht="35.25" customHeight="1">
      <c r="A8" s="225">
        <v>7330</v>
      </c>
      <c r="B8" s="225"/>
      <c r="C8" s="225" t="s">
        <v>224</v>
      </c>
      <c r="D8" s="226">
        <f>D9</f>
        <v>0</v>
      </c>
      <c r="E8" s="287">
        <f>E9</f>
        <v>0</v>
      </c>
      <c r="F8" s="288">
        <f t="shared" si="0"/>
        <v>0</v>
      </c>
      <c r="G8" s="289">
        <f>G9</f>
        <v>32890096.27</v>
      </c>
      <c r="H8" s="309">
        <f t="shared" si="1"/>
        <v>32890096.27</v>
      </c>
    </row>
    <row r="9" spans="1:8" s="15" customFormat="1" ht="12.75">
      <c r="A9" s="227"/>
      <c r="B9" s="227">
        <v>7331</v>
      </c>
      <c r="C9" s="227" t="s">
        <v>225</v>
      </c>
      <c r="D9" s="228">
        <f>SUM(D10:D12)</f>
        <v>0</v>
      </c>
      <c r="E9" s="278">
        <f>E12+E11+E10</f>
        <v>0</v>
      </c>
      <c r="F9" s="220">
        <f t="shared" si="0"/>
        <v>0</v>
      </c>
      <c r="G9" s="229">
        <f>SUM(G11:G12)</f>
        <v>32890096.27</v>
      </c>
      <c r="H9" s="308">
        <f t="shared" si="1"/>
        <v>32890096.27</v>
      </c>
    </row>
    <row r="10" spans="1:8" s="15" customFormat="1" ht="12.75">
      <c r="A10" s="227"/>
      <c r="B10" s="230">
        <v>733121</v>
      </c>
      <c r="C10" s="223" t="s">
        <v>300</v>
      </c>
      <c r="D10" s="231"/>
      <c r="E10" s="279"/>
      <c r="F10" s="220">
        <f t="shared" si="0"/>
        <v>0</v>
      </c>
      <c r="G10" s="229"/>
      <c r="H10" s="308">
        <f t="shared" si="1"/>
        <v>0</v>
      </c>
    </row>
    <row r="11" spans="1:8" s="15" customFormat="1" ht="12.75">
      <c r="A11" s="227"/>
      <c r="B11" s="232">
        <v>733131</v>
      </c>
      <c r="C11" s="233" t="s">
        <v>293</v>
      </c>
      <c r="D11" s="231"/>
      <c r="E11" s="280"/>
      <c r="F11" s="220">
        <f t="shared" si="0"/>
        <v>0</v>
      </c>
      <c r="G11" s="229">
        <v>24096.27</v>
      </c>
      <c r="H11" s="308">
        <f t="shared" si="1"/>
        <v>24096.27</v>
      </c>
    </row>
    <row r="12" spans="1:8" s="20" customFormat="1" ht="12.75">
      <c r="A12" s="234"/>
      <c r="B12" s="234">
        <v>733161</v>
      </c>
      <c r="C12" s="235" t="s">
        <v>248</v>
      </c>
      <c r="D12" s="236"/>
      <c r="E12" s="281"/>
      <c r="F12" s="220">
        <f t="shared" si="0"/>
        <v>0</v>
      </c>
      <c r="G12" s="237">
        <v>32866000</v>
      </c>
      <c r="H12" s="308">
        <f t="shared" si="1"/>
        <v>32866000</v>
      </c>
    </row>
    <row r="13" spans="1:8" s="16" customFormat="1" ht="35.25" customHeight="1">
      <c r="A13" s="238">
        <v>7410</v>
      </c>
      <c r="B13" s="238"/>
      <c r="C13" s="238" t="s">
        <v>226</v>
      </c>
      <c r="D13" s="239">
        <f>D14</f>
        <v>64000</v>
      </c>
      <c r="E13" s="290">
        <f>E14</f>
        <v>0</v>
      </c>
      <c r="F13" s="288">
        <f t="shared" si="0"/>
        <v>64000</v>
      </c>
      <c r="G13" s="291">
        <f>G14</f>
        <v>0</v>
      </c>
      <c r="H13" s="309">
        <f t="shared" si="1"/>
        <v>64000</v>
      </c>
    </row>
    <row r="14" spans="1:8" s="16" customFormat="1" ht="12.75">
      <c r="A14" s="227"/>
      <c r="B14" s="227">
        <v>7414</v>
      </c>
      <c r="C14" s="227" t="s">
        <v>227</v>
      </c>
      <c r="D14" s="241">
        <f>D15</f>
        <v>64000</v>
      </c>
      <c r="E14" s="282">
        <f>E15</f>
        <v>0</v>
      </c>
      <c r="F14" s="220">
        <f t="shared" si="0"/>
        <v>64000</v>
      </c>
      <c r="G14" s="240">
        <f>SUM(G15)</f>
        <v>0</v>
      </c>
      <c r="H14" s="308">
        <f t="shared" si="1"/>
        <v>64000</v>
      </c>
    </row>
    <row r="15" spans="1:8" s="20" customFormat="1" ht="12.75">
      <c r="A15" s="243"/>
      <c r="B15" s="243">
        <v>741411</v>
      </c>
      <c r="C15" s="243" t="s">
        <v>0</v>
      </c>
      <c r="D15" s="244">
        <v>64000</v>
      </c>
      <c r="E15" s="283"/>
      <c r="F15" s="220">
        <f t="shared" si="0"/>
        <v>64000</v>
      </c>
      <c r="G15" s="237">
        <v>0</v>
      </c>
      <c r="H15" s="308">
        <f t="shared" si="1"/>
        <v>64000</v>
      </c>
    </row>
    <row r="16" spans="1:8" s="16" customFormat="1" ht="36" customHeight="1">
      <c r="A16" s="238">
        <v>7420</v>
      </c>
      <c r="B16" s="238"/>
      <c r="C16" s="238" t="s">
        <v>228</v>
      </c>
      <c r="D16" s="239">
        <f>D17</f>
        <v>0</v>
      </c>
      <c r="E16" s="290">
        <f>E17</f>
        <v>0</v>
      </c>
      <c r="F16" s="288">
        <f t="shared" si="0"/>
        <v>0</v>
      </c>
      <c r="G16" s="290">
        <f>G17</f>
        <v>18353880.39</v>
      </c>
      <c r="H16" s="309">
        <f t="shared" si="1"/>
        <v>18353880.39</v>
      </c>
    </row>
    <row r="17" spans="1:9" s="45" customFormat="1" ht="12.75">
      <c r="A17" s="227"/>
      <c r="B17" s="227">
        <v>7423</v>
      </c>
      <c r="C17" s="227" t="s">
        <v>229</v>
      </c>
      <c r="D17" s="241">
        <f>SUM(D18:D35)</f>
        <v>0</v>
      </c>
      <c r="E17" s="282">
        <f>SUM(E18:E35)</f>
        <v>0</v>
      </c>
      <c r="F17" s="220">
        <f t="shared" si="0"/>
        <v>0</v>
      </c>
      <c r="G17" s="242">
        <f>SUM(G18:G35)</f>
        <v>18353880.39</v>
      </c>
      <c r="H17" s="308">
        <f t="shared" si="1"/>
        <v>18353880.39</v>
      </c>
      <c r="I17" s="126"/>
    </row>
    <row r="18" spans="1:8" s="20" customFormat="1" ht="12.75">
      <c r="A18" s="243"/>
      <c r="B18" s="243">
        <v>74237302</v>
      </c>
      <c r="C18" s="243" t="s">
        <v>84</v>
      </c>
      <c r="D18" s="244"/>
      <c r="E18" s="283"/>
      <c r="F18" s="220">
        <f t="shared" si="0"/>
        <v>0</v>
      </c>
      <c r="G18" s="245">
        <v>5858279.97</v>
      </c>
      <c r="H18" s="308">
        <f t="shared" si="1"/>
        <v>5858279.97</v>
      </c>
    </row>
    <row r="19" spans="1:8" s="20" customFormat="1" ht="12.75">
      <c r="A19" s="243"/>
      <c r="B19" s="243">
        <v>74237303</v>
      </c>
      <c r="C19" s="243" t="s">
        <v>157</v>
      </c>
      <c r="D19" s="244"/>
      <c r="E19" s="283"/>
      <c r="F19" s="220">
        <f t="shared" si="0"/>
        <v>0</v>
      </c>
      <c r="G19" s="245">
        <v>297330.04</v>
      </c>
      <c r="H19" s="308">
        <f t="shared" si="1"/>
        <v>297330.04</v>
      </c>
    </row>
    <row r="20" spans="1:8" s="20" customFormat="1" ht="12.75">
      <c r="A20" s="243"/>
      <c r="B20" s="243">
        <v>74237304</v>
      </c>
      <c r="C20" s="243" t="s">
        <v>85</v>
      </c>
      <c r="D20" s="244"/>
      <c r="E20" s="283"/>
      <c r="F20" s="220">
        <f t="shared" si="0"/>
        <v>0</v>
      </c>
      <c r="G20" s="245">
        <v>935229</v>
      </c>
      <c r="H20" s="308">
        <f t="shared" si="1"/>
        <v>935229</v>
      </c>
    </row>
    <row r="21" spans="1:8" s="20" customFormat="1" ht="12.75">
      <c r="A21" s="243"/>
      <c r="B21" s="243">
        <v>74237305</v>
      </c>
      <c r="C21" s="243" t="s">
        <v>156</v>
      </c>
      <c r="D21" s="244"/>
      <c r="E21" s="283"/>
      <c r="F21" s="220">
        <f t="shared" si="0"/>
        <v>0</v>
      </c>
      <c r="G21" s="245">
        <v>1718428</v>
      </c>
      <c r="H21" s="308">
        <f t="shared" si="1"/>
        <v>1718428</v>
      </c>
    </row>
    <row r="22" spans="1:8" s="20" customFormat="1" ht="12.75">
      <c r="A22" s="243"/>
      <c r="B22" s="243">
        <v>74237306</v>
      </c>
      <c r="C22" s="243" t="s">
        <v>158</v>
      </c>
      <c r="D22" s="244"/>
      <c r="E22" s="283"/>
      <c r="F22" s="220">
        <f t="shared" si="0"/>
        <v>0</v>
      </c>
      <c r="G22" s="245">
        <v>4014500</v>
      </c>
      <c r="H22" s="308">
        <f t="shared" si="1"/>
        <v>4014500</v>
      </c>
    </row>
    <row r="23" spans="1:8" s="20" customFormat="1" ht="12.75">
      <c r="A23" s="243"/>
      <c r="B23" s="243">
        <v>74237308</v>
      </c>
      <c r="C23" s="243" t="s">
        <v>83</v>
      </c>
      <c r="D23" s="244"/>
      <c r="E23" s="283"/>
      <c r="F23" s="220">
        <f t="shared" si="0"/>
        <v>0</v>
      </c>
      <c r="G23" s="245">
        <v>1724416.04</v>
      </c>
      <c r="H23" s="308">
        <f t="shared" si="1"/>
        <v>1724416.04</v>
      </c>
    </row>
    <row r="24" spans="1:8" s="20" customFormat="1" ht="12.75">
      <c r="A24" s="243"/>
      <c r="B24" s="243">
        <v>74237309</v>
      </c>
      <c r="C24" s="243" t="s">
        <v>301</v>
      </c>
      <c r="D24" s="244"/>
      <c r="E24" s="283"/>
      <c r="F24" s="220">
        <f t="shared" si="0"/>
        <v>0</v>
      </c>
      <c r="G24" s="245">
        <v>707209</v>
      </c>
      <c r="H24" s="308">
        <f t="shared" si="1"/>
        <v>707209</v>
      </c>
    </row>
    <row r="25" spans="1:8" s="20" customFormat="1" ht="12.75">
      <c r="A25" s="243"/>
      <c r="B25" s="243">
        <v>74237312</v>
      </c>
      <c r="C25" s="243" t="s">
        <v>88</v>
      </c>
      <c r="D25" s="244"/>
      <c r="E25" s="283"/>
      <c r="F25" s="220">
        <f t="shared" si="0"/>
        <v>0</v>
      </c>
      <c r="G25" s="245">
        <v>115700</v>
      </c>
      <c r="H25" s="308">
        <f t="shared" si="1"/>
        <v>115700</v>
      </c>
    </row>
    <row r="26" spans="1:8" s="20" customFormat="1" ht="12.75">
      <c r="A26" s="243"/>
      <c r="B26" s="243">
        <v>74237313</v>
      </c>
      <c r="C26" s="243" t="s">
        <v>86</v>
      </c>
      <c r="D26" s="244"/>
      <c r="E26" s="283"/>
      <c r="F26" s="220">
        <f t="shared" si="0"/>
        <v>0</v>
      </c>
      <c r="G26" s="245">
        <v>113100</v>
      </c>
      <c r="H26" s="308">
        <f t="shared" si="1"/>
        <v>113100</v>
      </c>
    </row>
    <row r="27" spans="1:8" s="20" customFormat="1" ht="12.75">
      <c r="A27" s="243"/>
      <c r="B27" s="243">
        <v>74237314</v>
      </c>
      <c r="C27" s="243" t="s">
        <v>87</v>
      </c>
      <c r="D27" s="246"/>
      <c r="E27" s="283"/>
      <c r="F27" s="220">
        <f t="shared" si="0"/>
        <v>0</v>
      </c>
      <c r="G27" s="245">
        <v>540101</v>
      </c>
      <c r="H27" s="308">
        <f t="shared" si="1"/>
        <v>540101</v>
      </c>
    </row>
    <row r="28" spans="1:8" s="20" customFormat="1" ht="12.75">
      <c r="A28" s="243"/>
      <c r="B28" s="243">
        <v>74237315</v>
      </c>
      <c r="C28" s="243" t="s">
        <v>89</v>
      </c>
      <c r="D28" s="244"/>
      <c r="E28" s="283"/>
      <c r="F28" s="220">
        <f t="shared" si="0"/>
        <v>0</v>
      </c>
      <c r="G28" s="245"/>
      <c r="H28" s="308">
        <f t="shared" si="1"/>
        <v>0</v>
      </c>
    </row>
    <row r="29" spans="1:8" s="20" customFormat="1" ht="12.75">
      <c r="A29" s="243"/>
      <c r="B29" s="243">
        <v>74237316</v>
      </c>
      <c r="C29" s="243" t="s">
        <v>90</v>
      </c>
      <c r="D29" s="244"/>
      <c r="E29" s="283"/>
      <c r="F29" s="220">
        <f t="shared" si="0"/>
        <v>0</v>
      </c>
      <c r="G29" s="245">
        <v>609150</v>
      </c>
      <c r="H29" s="308">
        <f t="shared" si="1"/>
        <v>609150</v>
      </c>
    </row>
    <row r="30" spans="1:8" s="20" customFormat="1" ht="12.75">
      <c r="A30" s="243"/>
      <c r="B30" s="243">
        <v>74237317</v>
      </c>
      <c r="C30" s="243" t="s">
        <v>91</v>
      </c>
      <c r="D30" s="244"/>
      <c r="E30" s="283"/>
      <c r="F30" s="220">
        <f t="shared" si="0"/>
        <v>0</v>
      </c>
      <c r="G30" s="245"/>
      <c r="H30" s="308">
        <f t="shared" si="1"/>
        <v>0</v>
      </c>
    </row>
    <row r="31" spans="1:8" s="20" customFormat="1" ht="12.75">
      <c r="A31" s="243"/>
      <c r="B31" s="243">
        <v>74237318</v>
      </c>
      <c r="C31" s="243" t="s">
        <v>273</v>
      </c>
      <c r="D31" s="244"/>
      <c r="E31" s="283"/>
      <c r="F31" s="220">
        <f t="shared" si="0"/>
        <v>0</v>
      </c>
      <c r="G31" s="245">
        <v>749154</v>
      </c>
      <c r="H31" s="308">
        <f t="shared" si="1"/>
        <v>749154</v>
      </c>
    </row>
    <row r="32" spans="1:8" s="20" customFormat="1" ht="12.75">
      <c r="A32" s="243"/>
      <c r="B32" s="243">
        <v>74237319</v>
      </c>
      <c r="C32" s="243" t="s">
        <v>294</v>
      </c>
      <c r="D32" s="244"/>
      <c r="E32" s="283"/>
      <c r="F32" s="220">
        <f t="shared" si="0"/>
        <v>0</v>
      </c>
      <c r="G32" s="245">
        <v>971283.34</v>
      </c>
      <c r="H32" s="308">
        <f t="shared" si="1"/>
        <v>971283.34</v>
      </c>
    </row>
    <row r="33" spans="1:8" s="20" customFormat="1" ht="12.75">
      <c r="A33" s="243"/>
      <c r="B33" s="243">
        <v>74237320</v>
      </c>
      <c r="C33" s="243" t="s">
        <v>302</v>
      </c>
      <c r="D33" s="244">
        <v>0</v>
      </c>
      <c r="E33" s="283"/>
      <c r="F33" s="220">
        <f t="shared" si="0"/>
        <v>0</v>
      </c>
      <c r="G33" s="237"/>
      <c r="H33" s="308">
        <f t="shared" si="1"/>
        <v>0</v>
      </c>
    </row>
    <row r="34" spans="1:8" s="20" customFormat="1" ht="12.75">
      <c r="A34" s="243"/>
      <c r="B34" s="243">
        <v>74237399</v>
      </c>
      <c r="C34" s="243" t="s">
        <v>120</v>
      </c>
      <c r="D34" s="246">
        <v>0</v>
      </c>
      <c r="E34" s="284"/>
      <c r="F34" s="220">
        <f t="shared" si="0"/>
        <v>0</v>
      </c>
      <c r="G34" s="240"/>
      <c r="H34" s="308">
        <f t="shared" si="1"/>
        <v>0</v>
      </c>
    </row>
    <row r="35" spans="1:8" s="20" customFormat="1" ht="12.75">
      <c r="A35" s="243"/>
      <c r="B35" s="247" t="s">
        <v>132</v>
      </c>
      <c r="C35" s="243" t="s">
        <v>93</v>
      </c>
      <c r="D35" s="246">
        <v>0</v>
      </c>
      <c r="E35" s="284"/>
      <c r="F35" s="220">
        <f t="shared" si="0"/>
        <v>0</v>
      </c>
      <c r="G35" s="237"/>
      <c r="H35" s="308">
        <f t="shared" si="1"/>
        <v>0</v>
      </c>
    </row>
    <row r="36" spans="1:8" s="16" customFormat="1" ht="35.25" customHeight="1">
      <c r="A36" s="238">
        <v>7440</v>
      </c>
      <c r="B36" s="238"/>
      <c r="C36" s="238" t="s">
        <v>230</v>
      </c>
      <c r="D36" s="239">
        <f>D37</f>
        <v>0</v>
      </c>
      <c r="E36" s="290">
        <f>E37</f>
        <v>0</v>
      </c>
      <c r="F36" s="288">
        <f t="shared" si="0"/>
        <v>0</v>
      </c>
      <c r="G36" s="291">
        <f>G37</f>
        <v>450000</v>
      </c>
      <c r="H36" s="309">
        <f t="shared" si="1"/>
        <v>450000</v>
      </c>
    </row>
    <row r="37" spans="1:8" s="15" customFormat="1" ht="12.75">
      <c r="A37" s="227"/>
      <c r="B37" s="227">
        <v>7441</v>
      </c>
      <c r="C37" s="227" t="s">
        <v>231</v>
      </c>
      <c r="D37" s="241">
        <f>SUM(D38:D40)</f>
        <v>0</v>
      </c>
      <c r="E37" s="282">
        <f>E38+E39+E40</f>
        <v>0</v>
      </c>
      <c r="F37" s="220">
        <f t="shared" si="0"/>
        <v>0</v>
      </c>
      <c r="G37" s="229">
        <f>SUM(G38:G40)</f>
        <v>450000</v>
      </c>
      <c r="H37" s="308">
        <f t="shared" si="1"/>
        <v>450000</v>
      </c>
    </row>
    <row r="38" spans="1:8" s="15" customFormat="1" ht="12.75">
      <c r="A38" s="227"/>
      <c r="B38" s="234">
        <v>744141</v>
      </c>
      <c r="C38" s="235" t="s">
        <v>303</v>
      </c>
      <c r="D38" s="248"/>
      <c r="E38" s="284"/>
      <c r="F38" s="220">
        <f t="shared" si="0"/>
        <v>0</v>
      </c>
      <c r="G38" s="229"/>
      <c r="H38" s="308">
        <f t="shared" si="1"/>
        <v>0</v>
      </c>
    </row>
    <row r="39" spans="1:8" s="20" customFormat="1" ht="12.75">
      <c r="A39" s="243"/>
      <c r="B39" s="243">
        <v>74416101</v>
      </c>
      <c r="C39" s="243" t="s">
        <v>108</v>
      </c>
      <c r="D39" s="244"/>
      <c r="E39" s="283"/>
      <c r="F39" s="220">
        <f t="shared" si="0"/>
        <v>0</v>
      </c>
      <c r="G39" s="237">
        <v>450000</v>
      </c>
      <c r="H39" s="308">
        <f t="shared" si="1"/>
        <v>450000</v>
      </c>
    </row>
    <row r="40" spans="1:8" s="20" customFormat="1" ht="12.75">
      <c r="A40" s="243"/>
      <c r="B40" s="243">
        <v>74416102</v>
      </c>
      <c r="C40" s="243" t="s">
        <v>109</v>
      </c>
      <c r="D40" s="246"/>
      <c r="E40" s="284"/>
      <c r="F40" s="220">
        <f t="shared" si="0"/>
        <v>0</v>
      </c>
      <c r="G40" s="237"/>
      <c r="H40" s="308">
        <f t="shared" si="1"/>
        <v>0</v>
      </c>
    </row>
    <row r="41" spans="1:8" s="16" customFormat="1" ht="35.25" customHeight="1">
      <c r="A41" s="238">
        <v>7450</v>
      </c>
      <c r="B41" s="238"/>
      <c r="C41" s="238" t="s">
        <v>232</v>
      </c>
      <c r="D41" s="239">
        <f>D42</f>
        <v>1546881</v>
      </c>
      <c r="E41" s="290">
        <f>E42</f>
        <v>0</v>
      </c>
      <c r="F41" s="288">
        <f t="shared" si="0"/>
        <v>1546881</v>
      </c>
      <c r="G41" s="291">
        <f>G42</f>
        <v>24096</v>
      </c>
      <c r="H41" s="309">
        <f t="shared" si="1"/>
        <v>1570977</v>
      </c>
    </row>
    <row r="42" spans="1:8" s="15" customFormat="1" ht="12.75">
      <c r="A42" s="227"/>
      <c r="B42" s="227">
        <v>7451</v>
      </c>
      <c r="C42" s="227" t="s">
        <v>233</v>
      </c>
      <c r="D42" s="241">
        <f>SUM(D43:D47)</f>
        <v>1546881</v>
      </c>
      <c r="E42" s="282">
        <f>SUM(E43:E47)</f>
        <v>0</v>
      </c>
      <c r="F42" s="220">
        <f t="shared" si="0"/>
        <v>1546881</v>
      </c>
      <c r="G42" s="229">
        <f>SUM(G43:G47)</f>
        <v>24096</v>
      </c>
      <c r="H42" s="308">
        <f t="shared" si="1"/>
        <v>1570977</v>
      </c>
    </row>
    <row r="43" spans="1:8" s="20" customFormat="1" ht="12.75">
      <c r="A43" s="243"/>
      <c r="B43" s="243">
        <v>74516101</v>
      </c>
      <c r="C43" s="243" t="s">
        <v>121</v>
      </c>
      <c r="D43" s="244"/>
      <c r="E43" s="283">
        <v>0</v>
      </c>
      <c r="F43" s="220">
        <f t="shared" si="0"/>
        <v>0</v>
      </c>
      <c r="G43" s="237">
        <v>0</v>
      </c>
      <c r="H43" s="308">
        <f t="shared" si="1"/>
        <v>0</v>
      </c>
    </row>
    <row r="44" spans="1:8" s="20" customFormat="1" ht="12.75">
      <c r="A44" s="243"/>
      <c r="B44" s="243">
        <v>74516102</v>
      </c>
      <c r="C44" s="243" t="s">
        <v>304</v>
      </c>
      <c r="D44" s="244">
        <v>1546881</v>
      </c>
      <c r="E44" s="283">
        <v>0</v>
      </c>
      <c r="F44" s="220">
        <v>1041899</v>
      </c>
      <c r="G44" s="237">
        <v>0</v>
      </c>
      <c r="H44" s="308">
        <f t="shared" si="1"/>
        <v>1041899</v>
      </c>
    </row>
    <row r="45" spans="1:8" s="20" customFormat="1" ht="12.75">
      <c r="A45" s="243"/>
      <c r="B45" s="243">
        <v>74516105</v>
      </c>
      <c r="C45" s="243" t="s">
        <v>274</v>
      </c>
      <c r="D45" s="244"/>
      <c r="E45" s="283">
        <v>0</v>
      </c>
      <c r="F45" s="220">
        <f t="shared" si="0"/>
        <v>0</v>
      </c>
      <c r="G45" s="237"/>
      <c r="H45" s="308">
        <f t="shared" si="1"/>
        <v>0</v>
      </c>
    </row>
    <row r="46" spans="1:8" s="20" customFormat="1" ht="12.75">
      <c r="A46" s="243"/>
      <c r="B46" s="243">
        <v>74516104</v>
      </c>
      <c r="C46" s="243" t="s">
        <v>283</v>
      </c>
      <c r="D46" s="246">
        <v>0</v>
      </c>
      <c r="E46" s="283">
        <v>0</v>
      </c>
      <c r="F46" s="220">
        <f t="shared" si="0"/>
        <v>0</v>
      </c>
      <c r="G46" s="237">
        <v>24096</v>
      </c>
      <c r="H46" s="308">
        <f t="shared" si="1"/>
        <v>24096</v>
      </c>
    </row>
    <row r="47" spans="1:8" s="20" customFormat="1" ht="12.75">
      <c r="A47" s="243"/>
      <c r="B47" s="243">
        <v>74516106</v>
      </c>
      <c r="C47" s="243" t="s">
        <v>275</v>
      </c>
      <c r="D47" s="246">
        <v>0</v>
      </c>
      <c r="E47" s="283">
        <v>0</v>
      </c>
      <c r="F47" s="220">
        <f t="shared" si="0"/>
        <v>0</v>
      </c>
      <c r="G47" s="237"/>
      <c r="H47" s="308">
        <f t="shared" si="1"/>
        <v>0</v>
      </c>
    </row>
    <row r="48" spans="1:8" s="16" customFormat="1" ht="35.25" customHeight="1">
      <c r="A48" s="238">
        <v>7710</v>
      </c>
      <c r="B48" s="238"/>
      <c r="C48" s="238" t="s">
        <v>133</v>
      </c>
      <c r="D48" s="239">
        <f>D49</f>
        <v>0</v>
      </c>
      <c r="E48" s="290">
        <f>E49</f>
        <v>0</v>
      </c>
      <c r="F48" s="288">
        <f t="shared" si="0"/>
        <v>0</v>
      </c>
      <c r="G48" s="291">
        <v>0</v>
      </c>
      <c r="H48" s="309">
        <v>0</v>
      </c>
    </row>
    <row r="49" spans="1:8" s="15" customFormat="1" ht="12.75">
      <c r="A49" s="227"/>
      <c r="B49" s="227">
        <v>7711</v>
      </c>
      <c r="C49" s="227" t="s">
        <v>234</v>
      </c>
      <c r="D49" s="249">
        <f>SUM(D50:D53)</f>
        <v>0</v>
      </c>
      <c r="E49" s="282">
        <f>SUM(E50:E53)</f>
        <v>0</v>
      </c>
      <c r="F49" s="220">
        <f t="shared" si="0"/>
        <v>0</v>
      </c>
      <c r="G49" s="229">
        <v>0</v>
      </c>
      <c r="H49" s="308">
        <v>0</v>
      </c>
    </row>
    <row r="50" spans="1:8" s="20" customFormat="1" ht="12.75">
      <c r="A50" s="243"/>
      <c r="B50" s="243">
        <v>77111101</v>
      </c>
      <c r="C50" s="243" t="s">
        <v>1</v>
      </c>
      <c r="D50" s="245"/>
      <c r="E50" s="283"/>
      <c r="F50" s="220">
        <f t="shared" si="0"/>
        <v>0</v>
      </c>
      <c r="G50" s="237">
        <v>0</v>
      </c>
      <c r="H50" s="308"/>
    </row>
    <row r="51" spans="1:8" s="20" customFormat="1" ht="12.75">
      <c r="A51" s="243"/>
      <c r="B51" s="243">
        <v>77111102</v>
      </c>
      <c r="C51" s="243" t="s">
        <v>2</v>
      </c>
      <c r="D51" s="245"/>
      <c r="E51" s="283"/>
      <c r="F51" s="220">
        <f t="shared" si="0"/>
        <v>0</v>
      </c>
      <c r="G51" s="237">
        <v>0</v>
      </c>
      <c r="H51" s="308"/>
    </row>
    <row r="52" spans="1:8" s="20" customFormat="1" ht="12.75">
      <c r="A52" s="243"/>
      <c r="B52" s="243">
        <v>77111103</v>
      </c>
      <c r="C52" s="243" t="s">
        <v>3</v>
      </c>
      <c r="D52" s="245"/>
      <c r="E52" s="283"/>
      <c r="F52" s="220">
        <f t="shared" si="0"/>
        <v>0</v>
      </c>
      <c r="G52" s="237">
        <v>0</v>
      </c>
      <c r="H52" s="308"/>
    </row>
    <row r="53" spans="1:8" s="20" customFormat="1" ht="12.75">
      <c r="A53" s="243"/>
      <c r="B53" s="247" t="s">
        <v>138</v>
      </c>
      <c r="C53" s="243" t="s">
        <v>139</v>
      </c>
      <c r="D53" s="245"/>
      <c r="E53" s="284"/>
      <c r="F53" s="220">
        <f t="shared" si="0"/>
        <v>0</v>
      </c>
      <c r="G53" s="237"/>
      <c r="H53" s="308">
        <f t="shared" si="1"/>
        <v>0</v>
      </c>
    </row>
    <row r="54" spans="1:9" s="16" customFormat="1" ht="35.25" customHeight="1">
      <c r="A54" s="238">
        <v>7810</v>
      </c>
      <c r="B54" s="238"/>
      <c r="C54" s="238" t="s">
        <v>134</v>
      </c>
      <c r="D54" s="239">
        <f>D55</f>
        <v>187932621</v>
      </c>
      <c r="E54" s="290">
        <f>E55</f>
        <v>15734950</v>
      </c>
      <c r="F54" s="220">
        <v>190161000</v>
      </c>
      <c r="G54" s="291">
        <f>G55</f>
        <v>0</v>
      </c>
      <c r="H54" s="309">
        <f t="shared" si="1"/>
        <v>190161000</v>
      </c>
      <c r="I54" s="127"/>
    </row>
    <row r="55" spans="1:8" s="15" customFormat="1" ht="12.75">
      <c r="A55" s="227"/>
      <c r="B55" s="227">
        <v>7811</v>
      </c>
      <c r="C55" s="227" t="s">
        <v>250</v>
      </c>
      <c r="D55" s="241">
        <f>SUM(D56:D64)</f>
        <v>187932621</v>
      </c>
      <c r="E55" s="282">
        <f>SUM(E56:E62)</f>
        <v>15734950</v>
      </c>
      <c r="F55" s="220">
        <f>SUM(F56:F60)</f>
        <v>190032000</v>
      </c>
      <c r="G55" s="229">
        <f>SUM(G56:G66)</f>
        <v>0</v>
      </c>
      <c r="H55" s="308">
        <f t="shared" si="1"/>
        <v>190032000</v>
      </c>
    </row>
    <row r="56" spans="1:8" s="20" customFormat="1" ht="12.75">
      <c r="A56" s="243"/>
      <c r="B56" s="243" t="s">
        <v>124</v>
      </c>
      <c r="C56" s="243" t="s">
        <v>159</v>
      </c>
      <c r="D56" s="220">
        <v>182556621</v>
      </c>
      <c r="E56" s="283"/>
      <c r="F56" s="220">
        <v>174185000</v>
      </c>
      <c r="G56" s="237"/>
      <c r="H56" s="308">
        <f t="shared" si="1"/>
        <v>174185000</v>
      </c>
    </row>
    <row r="57" spans="1:8" s="20" customFormat="1" ht="12.75">
      <c r="A57" s="243"/>
      <c r="B57" s="243" t="s">
        <v>125</v>
      </c>
      <c r="C57" s="243" t="s">
        <v>160</v>
      </c>
      <c r="D57" s="244"/>
      <c r="E57" s="283">
        <v>15644950</v>
      </c>
      <c r="F57" s="220">
        <v>14370000</v>
      </c>
      <c r="G57" s="237"/>
      <c r="H57" s="308">
        <f t="shared" si="1"/>
        <v>14370000</v>
      </c>
    </row>
    <row r="58" spans="1:8" s="20" customFormat="1" ht="12.75">
      <c r="A58" s="243"/>
      <c r="B58" s="243" t="s">
        <v>305</v>
      </c>
      <c r="C58" s="243" t="s">
        <v>129</v>
      </c>
      <c r="D58" s="250"/>
      <c r="E58" s="283"/>
      <c r="F58" s="220">
        <f t="shared" si="0"/>
        <v>0</v>
      </c>
      <c r="G58" s="237"/>
      <c r="H58" s="308">
        <f t="shared" si="1"/>
        <v>0</v>
      </c>
    </row>
    <row r="59" spans="1:8" s="20" customFormat="1" ht="12.75">
      <c r="A59" s="243"/>
      <c r="B59" s="247">
        <v>78111102</v>
      </c>
      <c r="C59" s="243" t="s">
        <v>122</v>
      </c>
      <c r="D59" s="244">
        <v>1387000</v>
      </c>
      <c r="E59" s="283"/>
      <c r="F59" s="220">
        <f>SUM(D59+E59)</f>
        <v>1387000</v>
      </c>
      <c r="G59" s="237"/>
      <c r="H59" s="308">
        <f t="shared" si="1"/>
        <v>1387000</v>
      </c>
    </row>
    <row r="60" spans="1:8" s="20" customFormat="1" ht="12.75">
      <c r="A60" s="243"/>
      <c r="B60" s="247">
        <v>78111103</v>
      </c>
      <c r="C60" s="243" t="s">
        <v>123</v>
      </c>
      <c r="D60" s="244"/>
      <c r="E60" s="283">
        <v>90000</v>
      </c>
      <c r="F60" s="220">
        <f t="shared" si="0"/>
        <v>90000</v>
      </c>
      <c r="G60" s="237"/>
      <c r="H60" s="308">
        <f t="shared" si="1"/>
        <v>90000</v>
      </c>
    </row>
    <row r="61" spans="1:8" s="20" customFormat="1" ht="12.75">
      <c r="A61" s="243"/>
      <c r="B61" s="247">
        <v>7811110</v>
      </c>
      <c r="C61" s="243" t="s">
        <v>326</v>
      </c>
      <c r="D61" s="244">
        <v>3989000</v>
      </c>
      <c r="E61" s="283">
        <v>0</v>
      </c>
      <c r="F61" s="220">
        <f t="shared" si="0"/>
        <v>3989000</v>
      </c>
      <c r="G61" s="237"/>
      <c r="H61" s="308">
        <f t="shared" si="1"/>
        <v>3989000</v>
      </c>
    </row>
    <row r="62" spans="1:8" s="20" customFormat="1" ht="12.75">
      <c r="A62" s="243"/>
      <c r="B62" s="247">
        <v>791111</v>
      </c>
      <c r="C62" s="243" t="s">
        <v>276</v>
      </c>
      <c r="D62" s="244"/>
      <c r="E62" s="283"/>
      <c r="F62" s="220">
        <f t="shared" si="0"/>
        <v>0</v>
      </c>
      <c r="G62" s="237"/>
      <c r="H62" s="308">
        <f t="shared" si="1"/>
        <v>0</v>
      </c>
    </row>
    <row r="63" spans="1:8" s="20" customFormat="1" ht="12.75">
      <c r="A63" s="243"/>
      <c r="B63" s="247"/>
      <c r="C63" s="243"/>
      <c r="D63" s="244"/>
      <c r="E63" s="283"/>
      <c r="F63" s="220">
        <f t="shared" si="0"/>
        <v>0</v>
      </c>
      <c r="G63" s="237"/>
      <c r="H63" s="308">
        <f t="shared" si="1"/>
        <v>0</v>
      </c>
    </row>
    <row r="64" spans="1:8" s="20" customFormat="1" ht="12.75">
      <c r="A64" s="243"/>
      <c r="B64" s="247"/>
      <c r="C64" s="243"/>
      <c r="D64" s="246"/>
      <c r="E64" s="284"/>
      <c r="F64" s="220">
        <f t="shared" si="0"/>
        <v>0</v>
      </c>
      <c r="G64" s="237"/>
      <c r="H64" s="308">
        <f t="shared" si="1"/>
        <v>0</v>
      </c>
    </row>
    <row r="65" spans="1:8" s="20" customFormat="1" ht="12.75">
      <c r="A65" s="243"/>
      <c r="B65" s="247"/>
      <c r="C65" s="251" t="s">
        <v>130</v>
      </c>
      <c r="D65" s="252"/>
      <c r="E65" s="285">
        <v>0</v>
      </c>
      <c r="F65" s="220">
        <f t="shared" si="0"/>
        <v>0</v>
      </c>
      <c r="G65" s="237"/>
      <c r="H65" s="308">
        <f t="shared" si="1"/>
        <v>0</v>
      </c>
    </row>
    <row r="66" spans="1:8" s="20" customFormat="1" ht="13.5" thickBot="1">
      <c r="A66" s="263"/>
      <c r="B66" s="264"/>
      <c r="C66" s="263"/>
      <c r="D66" s="265"/>
      <c r="E66" s="286"/>
      <c r="F66" s="266">
        <f t="shared" si="0"/>
        <v>0</v>
      </c>
      <c r="G66" s="267"/>
      <c r="H66" s="310">
        <f t="shared" si="1"/>
        <v>0</v>
      </c>
    </row>
    <row r="67" spans="1:8" ht="36" customHeight="1" thickBot="1">
      <c r="A67" s="268"/>
      <c r="B67" s="269" t="s">
        <v>4</v>
      </c>
      <c r="C67" s="270"/>
      <c r="D67" s="271">
        <f>D8+D13+D16+D36+D41+D48+D54+D6</f>
        <v>189543502</v>
      </c>
      <c r="E67" s="271">
        <f>E6+E8+E13+E16+E36+E41+E48+E54+E65</f>
        <v>15734950</v>
      </c>
      <c r="F67" s="272">
        <f t="shared" si="0"/>
        <v>205278452</v>
      </c>
      <c r="G67" s="273">
        <f>SUM(G8+G13+G16+G36+G41)</f>
        <v>51718072.66</v>
      </c>
      <c r="H67" s="311">
        <f t="shared" si="1"/>
        <v>256996524.66</v>
      </c>
    </row>
    <row r="68" spans="1:6" ht="12.75">
      <c r="A68" s="35"/>
      <c r="B68" s="35"/>
      <c r="C68" s="35"/>
      <c r="D68" s="140"/>
      <c r="E68" s="140"/>
      <c r="F68" s="18"/>
    </row>
    <row r="69" spans="1:6" ht="12.75">
      <c r="A69" s="13"/>
      <c r="B69" s="1"/>
      <c r="C69" s="1"/>
      <c r="D69" s="129"/>
      <c r="E69" s="129"/>
      <c r="F69" s="29"/>
    </row>
    <row r="70" spans="1:6" ht="12.75">
      <c r="A70" s="13"/>
      <c r="B70" s="13"/>
      <c r="C70" s="1"/>
      <c r="D70" s="129"/>
      <c r="E70" s="129"/>
      <c r="F70" s="29"/>
    </row>
    <row r="71" spans="1:6" ht="12.75">
      <c r="A71" s="13"/>
      <c r="B71" s="13"/>
      <c r="C71" s="1"/>
      <c r="D71" s="129"/>
      <c r="E71" s="129"/>
      <c r="F71" s="29"/>
    </row>
    <row r="72" spans="1:6" ht="12.75">
      <c r="A72" s="1"/>
      <c r="B72" s="1"/>
      <c r="C72" s="1"/>
      <c r="D72" s="129"/>
      <c r="E72" s="129"/>
      <c r="F72" s="29"/>
    </row>
  </sheetData>
  <sheetProtection/>
  <mergeCells count="1">
    <mergeCell ref="B2:D2"/>
  </mergeCells>
  <printOptions/>
  <pageMargins left="0.69" right="0.31" top="0.5" bottom="0.31" header="0.5" footer="0.21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C1">
      <selection activeCell="G4" sqref="G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38.375" style="0" customWidth="1"/>
    <col min="4" max="4" width="19.625" style="128" customWidth="1"/>
    <col min="5" max="5" width="24.875" style="128" customWidth="1"/>
    <col min="6" max="6" width="13.375" style="5" customWidth="1"/>
    <col min="7" max="7" width="15.25390625" style="0" customWidth="1"/>
    <col min="8" max="8" width="21.125" style="0" customWidth="1"/>
  </cols>
  <sheetData>
    <row r="2" spans="2:4" ht="12.75">
      <c r="B2" s="312" t="s">
        <v>328</v>
      </c>
      <c r="C2" s="312"/>
      <c r="D2" s="312"/>
    </row>
    <row r="3" spans="3:6" s="35" customFormat="1" ht="13.5" thickBot="1">
      <c r="C3" s="31"/>
      <c r="D3" s="140"/>
      <c r="E3" s="140"/>
      <c r="F3" s="18"/>
    </row>
    <row r="4" spans="1:8" s="31" customFormat="1" ht="87" customHeight="1" thickBot="1">
      <c r="A4" s="75" t="s">
        <v>137</v>
      </c>
      <c r="B4" s="76" t="s">
        <v>62</v>
      </c>
      <c r="C4" s="78" t="s">
        <v>252</v>
      </c>
      <c r="D4" s="148"/>
      <c r="E4" s="154" t="s">
        <v>329</v>
      </c>
      <c r="F4" s="49"/>
      <c r="G4" s="64" t="s">
        <v>330</v>
      </c>
      <c r="H4" s="64"/>
    </row>
    <row r="5" spans="1:8" s="31" customFormat="1" ht="13.5" thickBot="1">
      <c r="A5" s="75"/>
      <c r="B5" s="76"/>
      <c r="C5" s="78"/>
      <c r="D5" s="148">
        <v>1</v>
      </c>
      <c r="E5" s="162">
        <v>2</v>
      </c>
      <c r="F5" s="82">
        <v>3</v>
      </c>
      <c r="G5" s="64"/>
      <c r="H5" s="64"/>
    </row>
    <row r="6" spans="1:8" s="41" customFormat="1" ht="35.25" customHeight="1">
      <c r="A6" s="66">
        <v>8111</v>
      </c>
      <c r="B6" s="65"/>
      <c r="C6" s="67" t="s">
        <v>284</v>
      </c>
      <c r="D6" s="155"/>
      <c r="E6" s="156">
        <f>E7</f>
        <v>0</v>
      </c>
      <c r="F6" s="165"/>
      <c r="G6" s="176">
        <f>G7</f>
        <v>0</v>
      </c>
      <c r="H6" s="293">
        <f>SUM(F6+G6)</f>
        <v>0</v>
      </c>
    </row>
    <row r="7" spans="1:8" s="124" customFormat="1" ht="12.75">
      <c r="A7" s="120"/>
      <c r="B7" s="121">
        <v>812100</v>
      </c>
      <c r="C7" s="122" t="s">
        <v>285</v>
      </c>
      <c r="D7" s="157"/>
      <c r="E7" s="158">
        <v>0</v>
      </c>
      <c r="F7" s="123"/>
      <c r="G7" s="178">
        <v>0</v>
      </c>
      <c r="H7" s="170"/>
    </row>
    <row r="8" spans="1:8" s="41" customFormat="1" ht="35.25" customHeight="1">
      <c r="A8" s="66">
        <v>8120</v>
      </c>
      <c r="B8" s="294"/>
      <c r="C8" s="295" t="s">
        <v>256</v>
      </c>
      <c r="D8" s="296">
        <f>D9</f>
        <v>0</v>
      </c>
      <c r="E8" s="296">
        <f>E9</f>
        <v>0</v>
      </c>
      <c r="F8" s="297"/>
      <c r="G8" s="298">
        <f>G9</f>
        <v>24000</v>
      </c>
      <c r="H8" s="299">
        <f aca="true" t="shared" si="0" ref="H8:H13">SUM(F8+G8)</f>
        <v>24000</v>
      </c>
    </row>
    <row r="9" spans="1:8" s="31" customFormat="1" ht="12.75">
      <c r="A9" s="52"/>
      <c r="B9" s="22">
        <v>8121</v>
      </c>
      <c r="C9" s="53" t="s">
        <v>253</v>
      </c>
      <c r="D9" s="159">
        <f>D10</f>
        <v>0</v>
      </c>
      <c r="E9" s="150">
        <f>E10</f>
        <v>0</v>
      </c>
      <c r="F9" s="85" t="e">
        <f>E9/D9</f>
        <v>#DIV/0!</v>
      </c>
      <c r="G9" s="179">
        <f>G10</f>
        <v>24000</v>
      </c>
      <c r="H9" s="293">
        <v>24000</v>
      </c>
    </row>
    <row r="10" spans="1:8" s="38" customFormat="1" ht="12.75">
      <c r="A10" s="68"/>
      <c r="B10" s="36">
        <v>812100</v>
      </c>
      <c r="C10" s="69" t="s">
        <v>254</v>
      </c>
      <c r="D10" s="143"/>
      <c r="E10" s="151">
        <v>0</v>
      </c>
      <c r="F10" s="86" t="e">
        <f>E10/D10</f>
        <v>#DIV/0!</v>
      </c>
      <c r="G10" s="180">
        <v>24000</v>
      </c>
      <c r="H10" s="293">
        <v>24000</v>
      </c>
    </row>
    <row r="11" spans="1:8" s="31" customFormat="1" ht="36" customHeight="1">
      <c r="A11" s="66">
        <v>8230</v>
      </c>
      <c r="B11" s="65"/>
      <c r="C11" s="67" t="s">
        <v>235</v>
      </c>
      <c r="D11" s="300">
        <f>D12+D17</f>
        <v>0</v>
      </c>
      <c r="E11" s="300">
        <f>E12+E17</f>
        <v>0</v>
      </c>
      <c r="F11" s="301"/>
      <c r="G11" s="302">
        <f>G12</f>
        <v>0</v>
      </c>
      <c r="H11" s="299">
        <f t="shared" si="0"/>
        <v>0</v>
      </c>
    </row>
    <row r="12" spans="1:8" s="31" customFormat="1" ht="12.75">
      <c r="A12" s="70"/>
      <c r="B12" s="37">
        <v>8231</v>
      </c>
      <c r="C12" s="71" t="s">
        <v>236</v>
      </c>
      <c r="D12" s="160">
        <f>SUM(D13:D15)</f>
        <v>0</v>
      </c>
      <c r="E12" s="161">
        <f>SUM(E13:E17)</f>
        <v>0</v>
      </c>
      <c r="F12" s="77"/>
      <c r="G12" s="179">
        <f>SUM(G13:G15)</f>
        <v>0</v>
      </c>
      <c r="H12" s="293">
        <f t="shared" si="0"/>
        <v>0</v>
      </c>
    </row>
    <row r="13" spans="1:8" s="38" customFormat="1" ht="12.75">
      <c r="A13" s="68"/>
      <c r="B13" s="39" t="s">
        <v>127</v>
      </c>
      <c r="C13" s="69" t="s">
        <v>63</v>
      </c>
      <c r="D13" s="145">
        <v>0</v>
      </c>
      <c r="E13" s="152">
        <v>0</v>
      </c>
      <c r="F13" s="61"/>
      <c r="G13" s="180">
        <v>0</v>
      </c>
      <c r="H13" s="293">
        <f t="shared" si="0"/>
        <v>0</v>
      </c>
    </row>
    <row r="14" spans="1:8" s="38" customFormat="1" ht="12.75">
      <c r="A14" s="68"/>
      <c r="B14" s="39" t="s">
        <v>286</v>
      </c>
      <c r="C14" s="69" t="s">
        <v>287</v>
      </c>
      <c r="D14" s="145">
        <v>0</v>
      </c>
      <c r="E14" s="152"/>
      <c r="F14" s="61"/>
      <c r="G14" s="180"/>
      <c r="H14" s="182"/>
    </row>
    <row r="15" spans="1:8" s="38" customFormat="1" ht="12.75">
      <c r="A15" s="68"/>
      <c r="B15" s="39" t="s">
        <v>126</v>
      </c>
      <c r="C15" s="69" t="s">
        <v>128</v>
      </c>
      <c r="D15" s="145"/>
      <c r="E15" s="152">
        <v>0</v>
      </c>
      <c r="F15" s="87" t="e">
        <f>E15/D15</f>
        <v>#DIV/0!</v>
      </c>
      <c r="G15" s="180"/>
      <c r="H15" s="182"/>
    </row>
    <row r="16" spans="1:8" s="38" customFormat="1" ht="12.75">
      <c r="A16" s="68"/>
      <c r="B16" s="39">
        <v>82312121</v>
      </c>
      <c r="C16" s="69" t="s">
        <v>318</v>
      </c>
      <c r="D16" s="145">
        <v>0</v>
      </c>
      <c r="E16" s="152">
        <v>0</v>
      </c>
      <c r="F16" s="61"/>
      <c r="G16" s="180"/>
      <c r="H16" s="182"/>
    </row>
    <row r="17" spans="1:8" s="35" customFormat="1" ht="13.5" thickBot="1">
      <c r="A17" s="68"/>
      <c r="B17" s="38"/>
      <c r="C17" s="79" t="s">
        <v>131</v>
      </c>
      <c r="D17" s="153"/>
      <c r="E17" s="163"/>
      <c r="F17" s="61"/>
      <c r="G17" s="176"/>
      <c r="H17" s="182"/>
    </row>
    <row r="18" spans="1:8" s="35" customFormat="1" ht="35.25" customHeight="1" thickBot="1">
      <c r="A18" s="80"/>
      <c r="B18" s="81" t="s">
        <v>5</v>
      </c>
      <c r="C18" s="303"/>
      <c r="D18" s="304">
        <f>SUM(D8+D11+D6)</f>
        <v>0</v>
      </c>
      <c r="E18" s="304">
        <f>E8+E11+E6</f>
        <v>0</v>
      </c>
      <c r="F18" s="305">
        <v>0</v>
      </c>
      <c r="G18" s="306">
        <f>SUM(G6+G8+G11)</f>
        <v>24000</v>
      </c>
      <c r="H18" s="307">
        <v>24000</v>
      </c>
    </row>
    <row r="19" spans="1:6" s="35" customFormat="1" ht="12.75">
      <c r="A19" s="40"/>
      <c r="D19" s="140"/>
      <c r="E19" s="140"/>
      <c r="F19" s="18"/>
    </row>
    <row r="20" ht="12.75">
      <c r="A20" s="3"/>
    </row>
    <row r="21" ht="12.75">
      <c r="A21" s="3"/>
    </row>
  </sheetData>
  <sheetProtection/>
  <mergeCells count="1">
    <mergeCell ref="B2:D2"/>
  </mergeCells>
  <printOptions/>
  <pageMargins left="0.45" right="0.23" top="0.69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C18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21.125" style="0" customWidth="1"/>
    <col min="2" max="2" width="27.625" style="0" customWidth="1"/>
    <col min="3" max="3" width="25.25390625" style="0" customWidth="1"/>
    <col min="4" max="4" width="28.375" style="0" customWidth="1"/>
    <col min="5" max="5" width="15.25390625" style="0" customWidth="1"/>
  </cols>
  <sheetData>
    <row r="1" spans="1:3" ht="12.75">
      <c r="A1" s="97"/>
      <c r="B1" s="97"/>
      <c r="C1" s="98"/>
    </row>
    <row r="2" spans="1:3" ht="12.75">
      <c r="A2" s="99"/>
      <c r="B2" s="1" t="s">
        <v>325</v>
      </c>
      <c r="C2" s="98"/>
    </row>
    <row r="3" spans="1:3" ht="12.75">
      <c r="A3" s="100"/>
      <c r="B3" s="313" t="s">
        <v>327</v>
      </c>
      <c r="C3" s="313"/>
    </row>
    <row r="4" spans="1:3" ht="12.75">
      <c r="A4" s="100"/>
      <c r="B4" s="100"/>
      <c r="C4" s="100"/>
    </row>
    <row r="5" ht="13.5" thickBot="1">
      <c r="B5" s="1"/>
    </row>
    <row r="6" spans="1:3" ht="16.5" thickBot="1">
      <c r="A6" s="89" t="s">
        <v>64</v>
      </c>
      <c r="B6" s="90"/>
      <c r="C6" s="91">
        <v>2019</v>
      </c>
    </row>
    <row r="7" spans="1:3" ht="16.5" thickBot="1">
      <c r="A7" s="89"/>
      <c r="B7" s="92"/>
      <c r="C7" s="92"/>
    </row>
    <row r="8" spans="1:3" ht="13.5" thickBot="1">
      <c r="A8" s="92">
        <v>1</v>
      </c>
      <c r="B8" s="93" t="s">
        <v>55</v>
      </c>
      <c r="C8" s="102">
        <f>SUM('KLASA 4'!H218)</f>
        <v>253070524.89000002</v>
      </c>
    </row>
    <row r="9" spans="1:3" ht="13.5" thickBot="1">
      <c r="A9" s="92">
        <v>2</v>
      </c>
      <c r="B9" s="94" t="s">
        <v>56</v>
      </c>
      <c r="C9" s="103">
        <f>SUM('KLASA 5'!H33)</f>
        <v>3950000</v>
      </c>
    </row>
    <row r="10" spans="1:3" ht="13.5" thickBot="1">
      <c r="A10" s="9">
        <v>3</v>
      </c>
      <c r="B10" s="10" t="s">
        <v>92</v>
      </c>
      <c r="C10" s="104">
        <f>C8+C9</f>
        <v>257020524.89000002</v>
      </c>
    </row>
    <row r="11" spans="1:3" ht="16.5" thickBot="1">
      <c r="A11" s="89" t="s">
        <v>65</v>
      </c>
      <c r="B11" s="95"/>
      <c r="C11" s="105"/>
    </row>
    <row r="12" spans="1:3" ht="13.5" thickBot="1">
      <c r="A12" s="92">
        <v>4</v>
      </c>
      <c r="B12" s="94" t="s">
        <v>4</v>
      </c>
      <c r="C12" s="103">
        <f>SUM('KLASA 7'!H67)</f>
        <v>256996524.66</v>
      </c>
    </row>
    <row r="13" spans="1:3" ht="13.5" thickBot="1">
      <c r="A13" s="96">
        <v>5</v>
      </c>
      <c r="B13" s="94" t="s">
        <v>5</v>
      </c>
      <c r="C13" s="103">
        <f>SUM('KLASA 8'!H18)</f>
        <v>24000</v>
      </c>
    </row>
    <row r="14" spans="1:3" s="1" customFormat="1" ht="13.5" thickBot="1">
      <c r="A14" s="11">
        <v>6</v>
      </c>
      <c r="B14" s="10" t="s">
        <v>110</v>
      </c>
      <c r="C14" s="104">
        <f>C12+C13</f>
        <v>257020524.66</v>
      </c>
    </row>
    <row r="15" spans="1:3" ht="16.5" thickBot="1">
      <c r="A15" s="7" t="s">
        <v>111</v>
      </c>
      <c r="B15" s="8"/>
      <c r="C15" s="106">
        <f>C14-C10</f>
        <v>-0.23000001907348633</v>
      </c>
    </row>
    <row r="18" ht="12.75">
      <c r="C18" s="16"/>
    </row>
  </sheetData>
  <sheetProtection/>
  <mergeCells count="1">
    <mergeCell ref="B3:C3"/>
  </mergeCells>
  <printOptions/>
  <pageMargins left="1.24" right="0.88" top="1" bottom="0.4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2020-08-05T07:21:23Z</cp:lastPrinted>
  <dcterms:created xsi:type="dcterms:W3CDTF">1997-01-17T14:02:09Z</dcterms:created>
  <dcterms:modified xsi:type="dcterms:W3CDTF">2020-08-13T08:08:35Z</dcterms:modified>
  <cp:category/>
  <cp:version/>
  <cp:contentType/>
  <cp:contentStatus/>
</cp:coreProperties>
</file>